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5" yWindow="375" windowWidth="29925" windowHeight="7770" tabRatio="659"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<sst xmlns="http://schemas.openxmlformats.org/spreadsheetml/2006/main" count="21732" uniqueCount="11111">
  <si>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</si>
  <si>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</si>
  <si>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</si>
  <si>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</si>
  <si>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</si>
  <si>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</si>
  <si>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</si>
  <si>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</si>
  <si>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</si>
  <si>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</si>
  <si>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</si>
  <si>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</si>
  <si>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</si>
  <si>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</si>
  <si>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</si>
  <si>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</si>
  <si>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</si>
  <si>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</si>
  <si>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</si>
  <si>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</si>
  <si>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</si>
  <si>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</si>
  <si>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</si>
  <si>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</si>
  <si>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</si>
  <si>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</si>
  <si>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</si>
  <si>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</si>
  <si>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</si>
  <si>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</si>
  <si>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</si>
  <si>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</si>
  <si>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</si>
  <si>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</si>
  <si>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</si>
  <si>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</si>
  <si>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</si>
  <si>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</si>
  <si>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</si>
  <si>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</si>
  <si>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</si>
  <si>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</si>
  <si>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</si>
  <si>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</si>
  <si>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</si>
  <si>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</si>
  <si>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</si>
  <si>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</si>
  <si>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</si>
  <si>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</si>
  <si>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</si>
  <si>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</si>
  <si>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</si>
  <si>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</si>
  <si>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</si>
  <si>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</si>
  <si>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</si>
  <si>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</si>
  <si>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</si>
  <si>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</si>
  <si>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</si>
  <si>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</si>
  <si>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</si>
  <si>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</si>
  <si>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</si>
  <si>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</si>
  <si>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</si>
  <si>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</si>
  <si>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</si>
  <si>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</si>
  <si>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</si>
  <si>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</si>
  <si>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</si>
  <si>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</si>
  <si>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</si>
  <si>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</si>
  <si>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</si>
  <si>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</si>
  <si>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</si>
  <si>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</si>
  <si>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</si>
  <si>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</si>
  <si>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</si>
  <si>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</si>
  <si>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</si>
  <si>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</si>
  <si>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</si>
  <si>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</si>
  <si>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</si>
  <si>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</si>
  <si>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</si>
  <si>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</si>
  <si>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</si>
  <si>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</si>
  <si>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</si>
  <si>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</si>
  <si>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</si>
  <si>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</si>
  <si>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</si>
  <si>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</si>
  <si>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</si>
  <si>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</si>
  <si>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</si>
  <si>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</si>
  <si>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</si>
  <si>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</si>
  <si>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</si>
  <si>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</si>
  <si>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</si>
  <si>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</si>
  <si>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</si>
  <si>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</si>
  <si>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</si>
  <si>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</si>
  <si>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</si>
  <si>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</si>
  <si>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</si>
  <si>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</si>
  <si>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</si>
  <si>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</si>
  <si>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</si>
  <si>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</si>
  <si>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</si>
  <si>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</si>
  <si>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</si>
  <si>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</si>
  <si>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</si>
  <si>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</si>
  <si>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</si>
  <si>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</si>
  <si>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</si>
  <si>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</si>
  <si>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</si>
  <si>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</si>
  <si>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</si>
  <si>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</si>
  <si>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</si>
  <si>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</si>
  <si>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</si>
  <si>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</si>
  <si>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</si>
  <si>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</si>
  <si>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</si>
  <si>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</si>
  <si>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</si>
  <si>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</si>
  <si>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</si>
  <si>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</si>
  <si>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</si>
  <si>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</si>
  <si>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</si>
  <si>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</si>
  <si>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</si>
  <si>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</si>
  <si>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</si>
  <si>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</si>
  <si>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</si>
  <si>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</si>
  <si>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</si>
  <si>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</si>
  <si>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</si>
  <si>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</si>
  <si>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</si>
  <si>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</si>
  <si>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</si>
  <si>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</si>
  <si>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</si>
  <si>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</si>
  <si>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</si>
  <si>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</si>
  <si>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</si>
  <si>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</si>
  <si>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</si>
  <si>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</si>
  <si>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</si>
  <si>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</si>
  <si>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</si>
  <si>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</si>
  <si>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</si>
  <si>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</si>
  <si>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</si>
  <si>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</si>
  <si>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</si>
  <si>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</si>
  <si>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</si>
  <si>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</si>
  <si>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</si>
  <si>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</si>
  <si>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</si>
  <si>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</si>
  <si>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</si>
  <si>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</si>
  <si>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</si>
  <si>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</si>
  <si>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</si>
  <si>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</si>
  <si>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</si>
  <si>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</si>
  <si>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</si>
  <si>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</si>
  <si>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</si>
  <si>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</si>
  <si>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</si>
  <si>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</si>
  <si>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</si>
  <si>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</si>
  <si>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</si>
  <si>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</si>
  <si>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</si>
  <si>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</si>
  <si>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</si>
  <si>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</si>
  <si>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</si>
  <si>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</si>
  <si>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</si>
  <si>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</si>
  <si>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</si>
  <si>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</si>
  <si>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</si>
  <si>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</si>
  <si>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</si>
  <si>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</si>
  <si>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</si>
  <si>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</si>
  <si>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</si>
  <si>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</si>
  <si>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</si>
  <si>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</si>
  <si>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</si>
  <si>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</si>
  <si>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</si>
  <si>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</si>
  <si>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</si>
  <si>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</si>
  <si>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</si>
  <si>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</si>
  <si>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</si>
  <si>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</si>
  <si>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</si>
  <si>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</si>
  <si>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</si>
  <si>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</si>
  <si>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</si>
  <si>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</si>
  <si>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</si>
  <si>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</si>
  <si>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</si>
  <si>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</si>
  <si>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</si>
  <si>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</si>
  <si>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</si>
  <si>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</si>
  <si>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</si>
  <si>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</si>
  <si>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</si>
  <si>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</si>
  <si>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</si>
  <si>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</si>
  <si>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</si>
  <si>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</si>
  <si>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</si>
  <si>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</si>
  <si>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</si>
  <si>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</si>
  <si>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</si>
  <si>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</si>
  <si>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</si>
  <si>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</si>
  <si>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</si>
  <si>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</si>
  <si>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</si>
  <si>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</si>
  <si>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</si>
  <si>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</si>
  <si>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</si>
  <si>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</si>
  <si>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</si>
  <si>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</si>
  <si>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</si>
  <si>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</si>
  <si>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</si>
  <si>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</si>
  <si>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</si>
  <si>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</si>
  <si>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</si>
  <si>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</si>
  <si>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</si>
  <si>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</si>
  <si>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</si>
  <si>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</si>
  <si>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</si>
  <si>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</si>
  <si>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</si>
  <si>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</si>
  <si>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</si>
  <si>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</si>
  <si>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</si>
  <si>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</si>
  <si>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</si>
  <si>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</si>
  <si>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</si>
  <si>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</si>
  <si>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</si>
  <si>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</si>
  <si>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</si>
  <si>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</si>
  <si>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</si>
  <si>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</si>
  <si>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</si>
  <si>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</si>
  <si>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</si>
  <si>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</si>
  <si>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</si>
  <si>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</si>
  <si>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</si>
  <si>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</si>
  <si>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</si>
  <si>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</si>
  <si>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</si>
  <si>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</si>
  <si>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</si>
  <si>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</si>
  <si>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</si>
  <si>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</si>
  <si>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</si>
  <si>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</si>
  <si>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</si>
  <si>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</si>
  <si>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</si>
  <si>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</si>
  <si>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</si>
  <si>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</si>
  <si>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</si>
  <si>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</si>
  <si>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</si>
  <si>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</si>
  <si>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</si>
  <si>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</si>
  <si>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</si>
  <si>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</si>
  <si>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</si>
  <si>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</si>
  <si>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</si>
  <si>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</si>
  <si>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</si>
  <si>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</si>
  <si>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</si>
  <si>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</si>
  <si>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</si>
  <si>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</si>
  <si>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</si>
  <si>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</si>
  <si>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</si>
  <si>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</si>
  <si>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</si>
  <si>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</si>
  <si>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</si>
  <si>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</si>
  <si>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</si>
  <si>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</si>
  <si>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</si>
  <si>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</si>
  <si>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</si>
  <si>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</si>
  <si>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</si>
  <si>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</si>
  <si>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</si>
  <si>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</si>
  <si>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</si>
  <si>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</si>
  <si>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</si>
  <si>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</si>
  <si>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</si>
  <si>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</si>
  <si>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</si>
  <si>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</si>
  <si>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</si>
  <si>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</si>
  <si>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</si>
  <si>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</si>
  <si>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</si>
  <si>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</si>
  <si>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</si>
  <si>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</si>
  <si>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</si>
  <si>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</si>
  <si>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</si>
  <si>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</si>
  <si>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</si>
  <si>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</si>
  <si>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</si>
  <si>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</si>
  <si>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</si>
  <si>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</si>
  <si>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</si>
  <si>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</si>
  <si>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</si>
  <si>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</si>
  <si>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</si>
  <si>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</si>
  <si>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</si>
  <si>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</si>
  <si>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</si>
  <si>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</si>
  <si>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</si>
  <si>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</si>
  <si>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</si>
  <si>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</si>
  <si>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</si>
  <si>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</si>
  <si>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</si>
  <si>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</si>
  <si>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</si>
  <si>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</si>
  <si>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</si>
  <si>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</si>
  <si>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</si>
  <si>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</si>
  <si>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</si>
  <si>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</si>
  <si>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</si>
  <si>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</si>
  <si>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</si>
  <si>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</si>
  <si>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</si>
  <si>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</si>
  <si>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</si>
  <si>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</si>
  <si>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</si>
  <si>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</si>
  <si>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</si>
  <si>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</si>
  <si>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</si>
  <si>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</si>
  <si>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</si>
  <si>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</si>
  <si>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</si>
  <si>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</si>
  <si>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</si>
  <si>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</si>
  <si>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</si>
  <si>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</si>
  <si>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</si>
  <si>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</si>
  <si>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</si>
  <si>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</si>
  <si>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</si>
  <si>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</si>
  <si>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</si>
  <si>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</si>
  <si>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</si>
  <si>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</si>
  <si>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</si>
  <si>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</si>
  <si>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</si>
  <si>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</si>
  <si>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</si>
  <si>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</si>
  <si>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</si>
  <si>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</si>
  <si>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</si>
  <si>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</si>
  <si>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</si>
  <si>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</si>
  <si>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</si>
  <si>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</si>
  <si>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</si>
  <si>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</si>
  <si>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</si>
  <si>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</si>
  <si>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</si>
  <si>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</si>
  <si>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</si>
  <si>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</si>
  <si>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</si>
  <si>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</si>
  <si>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</si>
  <si>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</si>
  <si>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</si>
  <si>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</si>
  <si>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</si>
  <si>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</si>
  <si>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</si>
  <si>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</si>
  <si>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</si>
  <si>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</si>
  <si>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</si>
  <si>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</si>
  <si>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</si>
  <si>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</si>
  <si>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</si>
  <si>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</si>
  <si>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</si>
  <si>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</si>
  <si>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</si>
  <si>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</si>
  <si>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</si>
  <si>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</si>
  <si>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</si>
  <si>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</si>
  <si>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</si>
  <si>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</si>
  <si>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</si>
  <si>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</si>
  <si>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</si>
  <si>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</si>
  <si>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</si>
  <si>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</si>
  <si>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</si>
  <si>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</si>
  <si>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</si>
  <si>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</si>
  <si>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</si>
  <si>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</si>
  <si>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</si>
  <si>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</si>
  <si>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</si>
  <si>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</si>
  <si>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</si>
  <si>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</si>
  <si>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</si>
  <si>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</si>
  <si>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</si>
  <si>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</si>
  <si>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</si>
  <si>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</si>
  <si>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</si>
  <si>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</si>
  <si>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</si>
  <si>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</si>
  <si>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</si>
  <si>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</si>
  <si>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</si>
  <si>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</si>
  <si>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</si>
  <si>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</si>
  <si>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</si>
  <si>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</si>
  <si>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</si>
  <si>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</si>
  <si>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</si>
  <si>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</si>
  <si>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</si>
  <si>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</si>
  <si>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</si>
  <si>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</si>
  <si>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</si>
  <si>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</si>
  <si>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</si>
  <si>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</si>
  <si>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</si>
  <si>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</si>
  <si>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</si>
  <si>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</si>
  <si>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</si>
  <si>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</si>
  <si>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</si>
  <si>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</si>
  <si>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</si>
  <si>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</si>
  <si>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</si>
  <si>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</si>
  <si>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</si>
  <si>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</si>
  <si>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</si>
  <si>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</si>
  <si>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</si>
  <si>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</si>
  <si>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</si>
  <si>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</si>
  <si>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</si>
  <si>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</si>
  <si>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</si>
  <si>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</si>
  <si>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</si>
  <si>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</si>
  <si>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</si>
  <si>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</si>
  <si>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</si>
  <si>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</si>
  <si>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</si>
  <si>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</si>
  <si>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</si>
  <si>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</si>
  <si>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</si>
  <si>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</si>
  <si>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</si>
  <si>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</si>
  <si>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</si>
  <si>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</si>
  <si>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</si>
  <si>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</si>
  <si>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</si>
  <si>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</si>
  <si>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</si>
  <si>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</si>
  <si>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</si>
  <si>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</si>
  <si>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</si>
  <si>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</si>
  <si>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</si>
  <si>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</si>
  <si>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</si>
  <si>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</si>
  <si>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</si>
  <si>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</si>
  <si>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</si>
  <si>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</si>
  <si>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</si>
  <si>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</si>
  <si>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</si>
  <si>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</si>
  <si>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</si>
  <si>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</si>
  <si>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</si>
  <si>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</si>
  <si>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</si>
  <si>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</si>
  <si>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</si>
  <si>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</si>
  <si>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</si>
  <si>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</si>
  <si>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</si>
  <si>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</si>
  <si>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</si>
  <si>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</si>
  <si>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</si>
  <si>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</si>
  <si>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</si>
  <si>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</si>
  <si>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</si>
  <si>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</si>
  <si>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</si>
  <si>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</si>
  <si>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</si>
  <si>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</si>
  <si>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</si>
  <si>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</si>
  <si>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</si>
  <si>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</si>
  <si>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</si>
  <si>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</si>
  <si>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</si>
  <si>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</si>
  <si>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</si>
  <si>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</si>
  <si>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</si>
  <si>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</si>
  <si>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</si>
  <si>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</si>
  <si>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</si>
  <si>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</si>
  <si>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</si>
  <si>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</si>
  <si>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</si>
  <si>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</si>
  <si>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</si>
  <si>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</si>
  <si>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</si>
  <si>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</si>
  <si>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</si>
  <si>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</si>
  <si>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</si>
  <si>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</si>
  <si>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</si>
  <si>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</si>
  <si>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</si>
  <si>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</si>
  <si>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</si>
  <si>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</si>
  <si>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</si>
  <si>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</si>
  <si>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</si>
  <si>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</si>
  <si>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</si>
  <si>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</si>
  <si>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</si>
  <si>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</si>
  <si>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</si>
  <si>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</si>
  <si>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</si>
  <si>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</si>
  <si>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</si>
  <si>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</si>
  <si>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</si>
  <si>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</si>
  <si>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</si>
  <si>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</si>
  <si>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</si>
  <si>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</si>
  <si>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</si>
  <si>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</si>
  <si>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</si>
  <si>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</si>
  <si>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</si>
  <si>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</si>
  <si>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</si>
  <si>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</si>
  <si>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</si>
  <si>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</si>
  <si>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</si>
  <si>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</si>
  <si>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</si>
  <si>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</si>
  <si>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</si>
  <si>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</si>
  <si>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</si>
  <si>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</si>
  <si>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</si>
  <si>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</si>
  <si>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</si>
  <si>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</si>
  <si>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</si>
  <si>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</si>
  <si>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</si>
  <si>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</si>
  <si>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</si>
  <si>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</si>
  <si>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</si>
  <si>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</si>
  <si>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</si>
  <si>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</si>
  <si>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</si>
  <si>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</si>
  <si>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</si>
  <si>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</si>
  <si>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</si>
  <si>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</si>
  <si>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</si>
  <si>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</si>
  <si>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</si>
  <si>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</si>
  <si>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</si>
  <si>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</si>
  <si>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</si>
  <si>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</si>
  <si>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</si>
  <si>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</si>
  <si>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</si>
  <si>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</si>
  <si>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</si>
  <si>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</si>
  <si>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</si>
  <si>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</si>
  <si>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</si>
  <si>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</si>
  <si>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</si>
  <si>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</si>
  <si>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</si>
  <si>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</si>
  <si>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</si>
  <si>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</si>
  <si>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</si>
  <si>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</si>
  <si>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</si>
  <si>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</si>
  <si>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</si>
  <si>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</si>
  <si>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</si>
  <si>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</si>
  <si>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</si>
  <si>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</si>
  <si>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</si>
  <si>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</si>
  <si>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</si>
  <si>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</si>
  <si>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</si>
  <si>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</si>
  <si>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</si>
  <si>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</si>
  <si>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</si>
  <si>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</si>
  <si>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</si>
  <si>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</si>
  <si>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</si>
  <si>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</si>
  <si>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</si>
  <si>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</si>
  <si>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</si>
  <si>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</si>
  <si>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</si>
  <si>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</si>
  <si>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</si>
  <si>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</si>
  <si>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</si>
  <si>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</si>
  <si>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</si>
  <si>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</si>
  <si>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</si>
  <si>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</si>
  <si>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</si>
  <si>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</si>
  <si>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</si>
  <si>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</si>
  <si>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</si>
  <si>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</si>
  <si>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</si>
  <si>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</si>
  <si>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</si>
  <si>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</si>
  <si>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</si>
  <si>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</si>
  <si>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</si>
  <si>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</si>
  <si>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</si>
  <si>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</si>
  <si>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</si>
  <si>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</si>
  <si>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</si>
  <si>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</si>
  <si>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</si>
  <si>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</si>
  <si>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</si>
  <si>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</si>
  <si>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</si>
  <si>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</si>
  <si>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</si>
  <si>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</si>
  <si>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</si>
  <si>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</si>
  <si>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</si>
  <si>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</si>
  <si>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</si>
  <si>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</si>
  <si>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</si>
  <si>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</si>
  <si>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</si>
  <si>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</si>
  <si>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</si>
  <si>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</si>
  <si>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</si>
  <si>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</si>
  <si>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</si>
  <si>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</si>
  <si>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</si>
  <si>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</si>
  <si>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</si>
  <si>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</si>
  <si>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</si>
  <si>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</si>
  <si>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</si>
  <si>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</si>
  <si>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</si>
  <si>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</si>
  <si>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</si>
  <si>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</si>
  <si>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</si>
  <si>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</si>
  <si>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</si>
  <si>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</si>
  <si>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</si>
  <si>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</si>
  <si>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</si>
  <si>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</si>
  <si>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</si>
  <si>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</si>
  <si>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</si>
  <si>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</si>
  <si>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</si>
  <si>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</si>
  <si>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</si>
  <si>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</si>
  <si>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</si>
  <si>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</si>
  <si>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</si>
  <si>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</si>
  <si>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</si>
  <si>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</si>
  <si>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</si>
  <si>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</si>
  <si>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</si>
  <si>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</si>
  <si>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</si>
  <si>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</si>
  <si>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</si>
  <si>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</si>
  <si>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</si>
  <si>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</si>
  <si>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</si>
  <si>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</si>
  <si>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</si>
  <si>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</si>
  <si>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</si>
  <si>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</si>
  <si>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</si>
  <si>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</si>
  <si>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</si>
  <si>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</si>
  <si>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</si>
  <si>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</si>
  <si>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</si>
  <si>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</si>
  <si>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</si>
  <si>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</si>
  <si>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</si>
  <si>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</si>
  <si>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</si>
  <si>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</si>
  <si>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</si>
  <si>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</si>
  <si>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</si>
  <si>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</si>
  <si>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</si>
  <si>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</si>
  <si>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</si>
  <si>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</si>
  <si>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</si>
  <si>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</si>
  <si>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</si>
  <si>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</si>
  <si>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</si>
  <si>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</si>
  <si>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</si>
  <si>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</si>
  <si>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</si>
  <si>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</si>
  <si>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</si>
  <si>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</si>
  <si>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</si>
  <si>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</si>
  <si>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</si>
  <si>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</si>
  <si>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</si>
  <si>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</si>
  <si>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</si>
  <si>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</si>
  <si>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</si>
  <si>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</si>
  <si>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</si>
  <si>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</si>
  <si>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</si>
  <si>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</si>
  <si>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</si>
  <si>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</si>
  <si>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</si>
  <si>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</si>
  <si>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</si>
  <si>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</si>
  <si>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</si>
  <si>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</si>
  <si>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</si>
  <si>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</si>
  <si>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</si>
  <si>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</si>
  <si>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</si>
  <si>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</si>
  <si>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</si>
  <si>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</si>
  <si>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</si>
  <si>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</si>
  <si>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</si>
  <si>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</si>
  <si>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</si>
  <si>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</si>
  <si>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</si>
  <si>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</si>
  <si>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</si>
  <si>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</si>
  <si>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</si>
  <si>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</si>
  <si>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</si>
  <si>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</si>
  <si>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</si>
  <si>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</si>
  <si>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</si>
  <si>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</si>
  <si>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</si>
  <si>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</si>
  <si>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</si>
  <si>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</si>
  <si>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</si>
  <si>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</si>
  <si>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</si>
  <si>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</si>
  <si>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</si>
  <si>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</si>
  <si>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</si>
  <si>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</si>
  <si>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</si>
  <si>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</si>
  <si>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</si>
  <si>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</si>
  <si>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</si>
  <si>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</si>
  <si>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</si>
  <si>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</si>
  <si>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</si>
  <si>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</si>
  <si>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</si>
  <si>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</si>
  <si>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</si>
  <si>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</si>
  <si>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</si>
  <si>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</si>
  <si>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</si>
  <si>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</si>
  <si>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</si>
  <si>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</si>
  <si>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</si>
  <si>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</si>
  <si>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</si>
  <si>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</si>
  <si>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</si>
  <si>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</si>
  <si>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</si>
  <si>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</si>
  <si>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</si>
  <si>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</si>
  <si>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</si>
  <si>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</si>
  <si>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</si>
  <si>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</si>
  <si>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</si>
  <si>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</si>
  <si>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</si>
  <si>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</si>
  <si>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</si>
  <si>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</si>
  <si>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</si>
  <si>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</si>
  <si>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</si>
  <si>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</si>
  <si>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</si>
  <si>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</si>
  <si>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</si>
  <si>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</si>
  <si>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</si>
  <si>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</si>
  <si>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</si>
  <si>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</si>
  <si>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</si>
  <si>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</si>
  <si>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</si>
  <si>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</si>
  <si>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</si>
  <si>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</si>
  <si>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</si>
  <si>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</si>
  <si>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</si>
  <si>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</si>
  <si>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</si>
  <si>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</si>
  <si>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</si>
  <si>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</si>
  <si>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</si>
  <si>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</si>
  <si>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</si>
  <si>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</si>
  <si>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</si>
  <si>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</si>
  <si>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</si>
  <si>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</si>
  <si>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</si>
  <si>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</si>
  <si>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</si>
  <si>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</si>
  <si>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</si>
  <si>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</si>
  <si>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</si>
  <si>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</si>
  <si>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</si>
  <si>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</si>
  <si>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</si>
  <si>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</si>
  <si>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</si>
  <si>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</si>
  <si>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</si>
  <si>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</si>
  <si>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</si>
  <si>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</si>
  <si>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</si>
  <si>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</si>
  <si>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</si>
  <si>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</si>
  <si>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</si>
  <si>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</si>
  <si>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</si>
  <si>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</si>
  <si>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</si>
  <si>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</si>
  <si>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</si>
  <si>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</si>
  <si>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</si>
  <si>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</si>
  <si>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</si>
  <si>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</si>
  <si>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</si>
  <si>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</si>
  <si>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</si>
  <si>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</si>
  <si>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</si>
  <si>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</si>
  <si>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</si>
  <si>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</si>
  <si>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</si>
  <si>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</si>
  <si>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</si>
  <si>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</si>
  <si>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</si>
  <si>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</si>
  <si>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</si>
  <si>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</si>
  <si>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</si>
  <si>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</si>
  <si>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</si>
  <si>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</si>
  <si>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</si>
  <si>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</si>
  <si>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</si>
  <si>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</si>
  <si>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</si>
  <si>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</si>
  <si>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</si>
  <si>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</si>
  <si>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</si>
  <si>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</si>
  <si>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</si>
  <si>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</si>
  <si>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</si>
  <si>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</si>
  <si>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</si>
  <si>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</si>
  <si>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</si>
  <si>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</si>
  <si>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</si>
  <si>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</si>
  <si>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</si>
  <si>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</si>
  <si>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</si>
  <si>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</si>
  <si>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</si>
  <si>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</si>
  <si>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</si>
  <si>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</si>
  <si>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</si>
  <si>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</si>
  <si>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</si>
  <si>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</si>
  <si>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</si>
  <si>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</si>
  <si>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</si>
  <si>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</si>
  <si>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</si>
  <si>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</si>
  <si>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</si>
  <si>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</si>
  <si>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</si>
  <si>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</si>
  <si>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</si>
  <si>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</si>
  <si>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</si>
  <si>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</si>
  <si>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</si>
  <si>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</si>
  <si>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</si>
  <si>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</si>
  <si>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</si>
  <si>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</si>
  <si>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</si>
  <si>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</si>
  <si>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</si>
  <si>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</si>
  <si>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</si>
  <si>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</si>
  <si>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</si>
  <si>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</si>
  <si>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</si>
  <si>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</si>
  <si>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</si>
  <si>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</si>
  <si>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</si>
  <si>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</si>
  <si>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</si>
  <si>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</si>
  <si>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</si>
  <si>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</si>
  <si>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</si>
  <si>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</si>
  <si>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</si>
  <si>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</si>
  <si>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</si>
  <si>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</si>
  <si>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</si>
  <si>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</si>
  <si>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</si>
  <si>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</si>
  <si>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</si>
  <si>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</si>
  <si>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</si>
  <si>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</si>
  <si>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</si>
  <si>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</si>
  <si>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</si>
  <si>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</si>
  <si>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</si>
  <si>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</si>
  <si>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</si>
  <si>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</si>
  <si>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</si>
  <si>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</si>
  <si>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</si>
  <si>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</si>
  <si>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</si>
  <si>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</si>
  <si>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</si>
  <si>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</si>
  <si>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</si>
  <si>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</si>
  <si>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</si>
  <si>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</si>
  <si>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</si>
  <si>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</si>
  <si>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</si>
  <si>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</si>
  <si>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</si>
  <si>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</si>
  <si>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</si>
  <si>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</si>
  <si>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</si>
  <si>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</si>
  <si>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</si>
  <si>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</si>
  <si>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</si>
  <si>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</si>
  <si>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</si>
  <si>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</si>
  <si>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</si>
  <si>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</si>
  <si>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</si>
  <si>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</si>
  <si>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</si>
  <si>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</si>
  <si>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</si>
  <si>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</si>
  <si>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</si>
  <si>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</si>
  <si>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</si>
  <si>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</si>
  <si>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</si>
  <si>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</si>
  <si>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</si>
  <si>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</si>
  <si>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</si>
  <si>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</si>
  <si>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</si>
  <si>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</si>
  <si>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</si>
  <si>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</si>
  <si>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</si>
  <si>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</si>
  <si>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</si>
  <si>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</si>
  <si>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</si>
  <si>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</si>
  <si>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</si>
  <si>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</si>
  <si>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</si>
  <si>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</si>
  <si>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</si>
  <si>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</si>
  <si>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</si>
  <si>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</si>
  <si>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</si>
  <si>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</si>
  <si>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</si>
  <si>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</si>
  <si>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</si>
  <si>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</si>
  <si>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</si>
  <si>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</si>
  <si>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</si>
  <si>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</si>
  <si>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</si>
  <si>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</si>
  <si>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</si>
  <si>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</si>
  <si>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</si>
  <si>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</si>
  <si>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</si>
  <si>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</si>
  <si>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</si>
  <si>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</si>
  <si>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</si>
  <si>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</si>
  <si>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</si>
  <si>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</si>
  <si>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</si>
  <si>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</si>
  <si>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</si>
  <si>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</si>
  <si>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</si>
  <si>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</si>
  <si>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</si>
  <si>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</si>
  <si>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</si>
  <si>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</si>
  <si>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</si>
  <si>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</si>
  <si>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</si>
  <si>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</si>
  <si>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</si>
  <si>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</si>
  <si>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</si>
  <si>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</si>
  <si>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</si>
  <si>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</si>
  <si>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</si>
  <si>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</si>
  <si>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</si>
  <si>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</si>
  <si>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</si>
  <si>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</si>
  <si>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</si>
  <si>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</si>
  <si>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</si>
  <si>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</si>
  <si>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</si>
  <si>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</si>
  <si>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</si>
  <si>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</si>
  <si>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</si>
  <si>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</si>
  <si>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</si>
  <si>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</si>
  <si>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</si>
  <si>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</si>
  <si>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</si>
  <si>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</si>
  <si>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</si>
  <si>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</si>
  <si>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</si>
  <si>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</si>
  <si>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</si>
  <si>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</si>
  <si>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</si>
  <si>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</si>
  <si>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</si>
  <si>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</si>
  <si>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</si>
  <si>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</si>
  <si>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</si>
  <si>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</si>
  <si>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</si>
  <si>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</si>
  <si>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</si>
  <si>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</si>
  <si>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</si>
  <si>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</si>
  <si>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</si>
  <si>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</si>
  <si>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</si>
  <si>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</si>
  <si>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</si>
  <si>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</si>
  <si>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</si>
  <si>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</si>
  <si>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</si>
  <si>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</si>
  <si>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</si>
  <si>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</si>
  <si>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</si>
  <si>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</si>
  <si>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</si>
  <si>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</si>
  <si>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</si>
  <si>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</si>
  <si>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</si>
  <si>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</si>
  <si>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</si>
  <si>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</si>
  <si>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</si>
  <si>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</si>
  <si>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</si>
  <si>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</si>
  <si>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</si>
  <si>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</si>
  <si>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</si>
  <si>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</si>
  <si>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</si>
  <si>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</si>
  <si>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</si>
  <si>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</si>
  <si>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</si>
  <si>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</si>
  <si>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</si>
  <si>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</si>
  <si>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</si>
  <si>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</si>
  <si>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</si>
  <si>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</si>
  <si>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</si>
  <si>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</si>
  <si>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</si>
  <si>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</si>
  <si>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</si>
  <si>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</si>
  <si>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</si>
  <si>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</si>
  <si>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</si>
  <si>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</si>
  <si>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</si>
  <si>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</si>
  <si>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</si>
  <si>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</si>
  <si>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</si>
  <si>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</si>
  <si>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</si>
  <si>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</si>
  <si>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</si>
  <si>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</si>
  <si>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</si>
  <si>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</si>
  <si>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</si>
  <si>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</si>
  <si>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</si>
  <si>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</si>
  <si>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</si>
  <si>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</si>
  <si>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</si>
  <si>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</si>
  <si>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</si>
  <si>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</si>
  <si>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</si>
  <si>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</si>
  <si>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</si>
  <si>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</si>
  <si>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</si>
  <si>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</si>
  <si>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</si>
  <si>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</si>
  <si>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</si>
  <si>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</si>
  <si>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</si>
  <si>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</si>
  <si>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</si>
  <si>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</si>
  <si>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</si>
  <si>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</si>
  <si>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</si>
  <si>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</si>
  <si>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</si>
  <si>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</si>
  <si>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</si>
  <si>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</si>
  <si>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</si>
  <si>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</si>
  <si>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</si>
  <si>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</si>
  <si>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</si>
  <si>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</si>
  <si>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</si>
  <si>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</si>
  <si>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</si>
  <si>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</si>
  <si>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</si>
  <si>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</si>
  <si>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</si>
  <si>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</si>
  <si>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</si>
  <si>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</si>
  <si>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</si>
  <si>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</si>
  <si>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</si>
  <si>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</si>
  <si>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</si>
  <si>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</si>
  <si>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</si>
  <si>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</si>
  <si>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</si>
  <si>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</si>
  <si>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</si>
  <si>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</si>
  <si>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</si>
  <si>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</si>
  <si>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</si>
  <si>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</si>
  <si>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</si>
  <si>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</si>
  <si>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</si>
  <si>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</si>
  <si>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</si>
  <si>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</si>
  <si>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</si>
  <si>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</si>
  <si>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</si>
  <si>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</si>
  <si>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</si>
  <si>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</si>
  <si>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</si>
  <si>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</si>
  <si>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</si>
  <si>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</si>
  <si>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</si>
  <si>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</si>
  <si>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</si>
  <si>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</si>
  <si>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</si>
  <si>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</si>
  <si>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</si>
  <si>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</si>
  <si>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</si>
  <si>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</si>
  <si>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</si>
  <si>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</si>
  <si>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</si>
  <si>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</si>
  <si>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</si>
  <si>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</si>
  <si>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</si>
  <si>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</si>
  <si>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</si>
  <si>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</si>
  <si>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</si>
  <si>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</si>
  <si>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</si>
  <si>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</si>
  <si>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</si>
  <si>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</si>
  <si>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</si>
  <si>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</si>
  <si>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</si>
  <si>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</si>
  <si>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</si>
  <si>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</si>
  <si>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</si>
  <si>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</si>
  <si>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</si>
  <si>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</si>
  <si>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</si>
  <si>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</si>
  <si>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</si>
  <si>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</si>
  <si>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</si>
  <si>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</si>
  <si>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</si>
  <si>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</si>
  <si>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</si>
  <si>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</si>
  <si>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</si>
  <si>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</si>
  <si>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</si>
  <si>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</si>
  <si>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</si>
  <si>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</si>
  <si>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</si>
  <si>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</si>
  <si>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</si>
  <si>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</si>
  <si>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</si>
  <si>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</si>
  <si>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</si>
  <si>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</si>
  <si>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</si>
  <si>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</si>
  <si>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</si>
  <si>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</si>
  <si>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</si>
  <si>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</si>
  <si>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</si>
  <si>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</si>
  <si>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</si>
  <si>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</si>
  <si>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</si>
  <si>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</si>
  <si>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</si>
  <si>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</si>
  <si>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</si>
  <si>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</si>
  <si>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</si>
  <si>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</si>
  <si>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</si>
  <si>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</si>
  <si>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</si>
  <si>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</si>
  <si>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</si>
  <si>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</si>
  <si>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</si>
  <si>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</si>
  <si>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</si>
  <si>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</si>
  <si>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</si>
  <si>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</si>
  <si>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</si>
  <si>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</si>
  <si>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</si>
  <si>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</si>
  <si>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</si>
  <si>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</si>
  <si>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</si>
  <si>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</si>
  <si>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</si>
  <si>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</si>
  <si>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</si>
  <si>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</si>
  <si>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</si>
  <si>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</si>
  <si>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</si>
  <si>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</si>
  <si>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</si>
  <si>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</si>
  <si>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</si>
  <si>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</si>
  <si>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</si>
  <si>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</si>
  <si>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</si>
  <si>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</si>
  <si>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</si>
  <si>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</si>
  <si>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</si>
  <si>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</si>
  <si>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</si>
  <si>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</si>
  <si>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</si>
  <si>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</si>
  <si>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</si>
  <si>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</si>
  <si>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</si>
  <si>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</si>
  <si>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</si>
  <si>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</si>
  <si>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</si>
  <si>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</si>
  <si>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</si>
  <si>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</si>
  <si>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</si>
  <si>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</si>
  <si>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</si>
  <si>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</si>
  <si>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</si>
  <si>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</si>
  <si>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</si>
  <si>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</si>
  <si>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</si>
  <si>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</si>
  <si>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</si>
  <si>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</si>
  <si>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</si>
  <si>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</si>
  <si>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</si>
  <si>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</si>
  <si>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</si>
  <si>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</si>
  <si>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</si>
  <si>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</si>
  <si>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</si>
  <si>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</si>
  <si>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</si>
  <si>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</si>
  <si>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</si>
  <si>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</si>
  <si>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</si>
  <si>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</si>
  <si>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</si>
  <si>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</si>
  <si>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</si>
  <si>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</si>
  <si>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</si>
  <si>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</si>
  <si>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</si>
  <si>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</si>
  <si>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</si>
  <si>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</si>
  <si>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</si>
  <si>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</si>
  <si>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</si>
  <si>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</si>
  <si>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</si>
  <si>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</si>
  <si>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</si>
  <si>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</si>
  <si>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</si>
  <si>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</si>
  <si>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</si>
  <si>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</si>
  <si>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</si>
  <si>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</si>
  <si>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</si>
  <si>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</si>
  <si>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</si>
  <si>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</si>
  <si>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</si>
  <si>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</si>
  <si>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</si>
  <si>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</si>
  <si>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</si>
  <si>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</si>
  <si>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</si>
  <si>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</si>
  <si>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</si>
  <si>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</si>
  <si>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</si>
  <si>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</si>
  <si>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</si>
  <si>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</si>
  <si>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</si>
  <si>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</si>
  <si>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</si>
  <si>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</si>
  <si>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</si>
  <si>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</si>
  <si>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</si>
  <si>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</si>
  <si>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</si>
  <si>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</si>
  <si>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</si>
  <si>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</si>
  <si>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</si>
  <si>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</si>
  <si>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</si>
  <si>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</si>
  <si>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</si>
  <si>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</si>
  <si>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</si>
  <si>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</si>
  <si>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</si>
  <si>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</si>
  <si>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</si>
  <si>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</si>
  <si>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</si>
  <si>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</si>
  <si>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</si>
  <si>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</si>
  <si>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</si>
  <si>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</si>
  <si>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</si>
  <si>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</si>
  <si>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</si>
  <si>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</si>
  <si>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</si>
  <si>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</si>
  <si>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</si>
  <si>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</si>
  <si>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</si>
  <si>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</si>
  <si>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</si>
  <si>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</si>
  <si>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</si>
  <si>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</si>
  <si>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</si>
  <si>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</si>
  <si>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</si>
  <si>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</si>
  <si>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</si>
  <si>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</si>
  <si>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</si>
  <si>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</si>
  <si>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</si>
  <si>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</si>
  <si>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</si>
  <si>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</si>
  <si>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</si>
  <si>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</si>
  <si>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</si>
  <si>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</si>
  <si>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</si>
  <si>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</si>
  <si>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</si>
  <si>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</si>
  <si>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</si>
  <si>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</si>
  <si>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</si>
  <si>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</si>
  <si>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</si>
  <si>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</si>
  <si>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</si>
  <si>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</si>
  <si>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</si>
  <si>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</si>
  <si>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</si>
  <si>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</si>
  <si>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</si>
  <si>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</si>
  <si>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</si>
  <si>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</si>
  <si>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</si>
  <si>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</si>
  <si>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</si>
  <si>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</si>
  <si>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</si>
  <si>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</si>
  <si>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</si>
  <si>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</si>
  <si>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</si>
  <si>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</si>
  <si>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</si>
  <si>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</si>
  <si>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</si>
  <si>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</si>
  <si>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</si>
  <si>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</si>
  <si>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</si>
  <si>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</si>
  <si>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</si>
  <si>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</si>
  <si>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</si>
  <si>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</si>
  <si>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</si>
  <si>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</si>
  <si>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</si>
  <si>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</si>
  <si>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</si>
  <si>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</si>
  <si>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</si>
  <si>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</si>
  <si>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</si>
  <si>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</si>
  <si>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</si>
  <si>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</si>
  <si>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</si>
  <si>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</si>
  <si>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</si>
  <si>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</si>
  <si>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</si>
  <si>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</si>
  <si>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</si>
  <si>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</si>
  <si>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</si>
  <si>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</si>
  <si>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</si>
  <si>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</si>
  <si>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</si>
  <si>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</si>
  <si>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</si>
  <si>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</si>
  <si>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</si>
  <si>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</si>
  <si>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</si>
  <si>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</si>
  <si>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</si>
  <si>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</si>
  <si>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</si>
  <si>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</si>
  <si>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</si>
  <si>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</si>
  <si>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</si>
  <si>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</si>
  <si>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</si>
  <si>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</si>
  <si>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</si>
  <si>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</si>
  <si>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</si>
  <si>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</si>
  <si>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</si>
  <si>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</si>
  <si>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</si>
  <si>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</si>
  <si>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</si>
  <si>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</si>
  <si>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</si>
  <si>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</si>
  <si>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</si>
  <si>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</si>
  <si>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</si>
  <si>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</si>
  <si>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</si>
  <si>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</si>
  <si>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</si>
  <si>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</si>
  <si>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</si>
  <si>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</si>
  <si>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</si>
  <si>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</si>
  <si>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</si>
  <si>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</si>
  <si>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</si>
  <si>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</si>
  <si>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</si>
  <si>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</si>
  <si>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</si>
  <si>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</si>
  <si>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</si>
  <si>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</si>
  <si>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</si>
  <si>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</si>
  <si>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</si>
  <si>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</si>
  <si>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</si>
  <si>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</si>
  <si>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</si>
  <si>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</si>
  <si>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</si>
  <si>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</si>
  <si>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</si>
  <si>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</si>
  <si>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</si>
  <si>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</si>
  <si>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</si>
  <si>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</si>
  <si>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</si>
  <si>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</si>
  <si>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</si>
  <si>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</si>
  <si>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</si>
  <si>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</si>
  <si>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</si>
  <si>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</si>
  <si>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</si>
  <si>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</si>
  <si>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</si>
  <si>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</si>
  <si>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</si>
  <si>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</si>
  <si>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</si>
  <si>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</si>
  <si>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</si>
  <si>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</si>
  <si>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</si>
  <si>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</si>
  <si>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</si>
  <si>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</si>
  <si>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</si>
  <si>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</si>
  <si>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</si>
  <si>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</si>
  <si>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</si>
  <si>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</si>
  <si>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</si>
  <si>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</si>
  <si>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</si>
  <si>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</si>
  <si>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</si>
  <si>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</si>
  <si>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</si>
  <si>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</si>
  <si>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</si>
  <si>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</si>
  <si>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</si>
  <si>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</si>
  <si>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</si>
  <si>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</si>
  <si>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</si>
  <si>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</si>
  <si>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</si>
  <si>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</si>
  <si>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</si>
  <si>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</si>
  <si>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</si>
  <si>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</si>
  <si>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</si>
  <si>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</si>
  <si>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</si>
  <si>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</si>
  <si>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</si>
  <si>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</si>
  <si>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</si>
  <si>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</si>
  <si>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</si>
  <si>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</si>
  <si>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</si>
  <si>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</si>
  <si>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</si>
  <si>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</si>
  <si>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</si>
  <si>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</si>
  <si>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</si>
  <si>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</si>
  <si>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</si>
  <si>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</si>
  <si>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</si>
  <si>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</si>
  <si>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</si>
  <si>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</si>
  <si>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</si>
  <si>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</si>
  <si>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</si>
  <si>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</si>
  <si>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</si>
  <si>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</si>
  <si>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</si>
  <si>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</si>
  <si>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</si>
  <si>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</si>
  <si>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</si>
  <si>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</si>
  <si>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</si>
  <si>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</si>
  <si>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</si>
  <si>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</si>
  <si>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</si>
  <si>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</si>
  <si>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</si>
  <si>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</si>
  <si>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</si>
  <si>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</si>
  <si>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</si>
  <si>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</si>
  <si>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</si>
  <si>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</si>
  <si>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</si>
  <si>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</si>
  <si>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</si>
  <si>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</si>
  <si>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</si>
  <si>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</si>
  <si>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</si>
  <si>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</si>
  <si>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</si>
  <si>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</si>
  <si>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</si>
  <si>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</si>
  <si>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</si>
  <si>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</si>
  <si>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</si>
  <si>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</si>
  <si>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</si>
  <si>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</si>
  <si>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</si>
  <si>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</si>
  <si>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</si>
  <si>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</si>
  <si>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</si>
  <si>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</si>
  <si>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</si>
  <si>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</si>
  <si>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</si>
  <si>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</si>
  <si>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</si>
  <si>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</si>
  <si>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</si>
  <si>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</si>
  <si>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</si>
  <si>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</si>
  <si>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</si>
  <si>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</si>
  <si>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</si>
  <si>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</si>
  <si>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</si>
  <si>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</si>
  <si>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</si>
  <si>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</si>
  <si>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</si>
  <si>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</si>
  <si>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</si>
  <si>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</si>
  <si>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</si>
  <si>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</si>
  <si>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</si>
  <si>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</si>
  <si>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</si>
  <si>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</si>
  <si>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</si>
  <si>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</si>
  <si>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</si>
  <si>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</si>
  <si>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</si>
  <si>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</si>
  <si>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</si>
  <si>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</si>
  <si>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</si>
  <si>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</si>
  <si>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</si>
  <si>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</si>
  <si>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</si>
  <si>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</si>
  <si>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</si>
  <si>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</si>
  <si>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</si>
  <si>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</si>
  <si>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</si>
  <si>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</si>
  <si>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</si>
  <si>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</si>
  <si>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</si>
  <si>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</si>
  <si>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</si>
  <si>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</si>
  <si>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</si>
  <si>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</si>
  <si>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</si>
  <si>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</si>
  <si>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</si>
  <si>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</si>
  <si>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</si>
  <si>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</si>
  <si>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</si>
  <si>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</si>
  <si>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</si>
  <si>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</si>
  <si>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</si>
  <si>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</si>
  <si>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</si>
  <si>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</si>
  <si>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</si>
  <si>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</si>
  <si>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</si>
  <si>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</si>
  <si>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</si>
  <si>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</si>
  <si>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</si>
  <si>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</si>
  <si>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</si>
  <si>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</si>
  <si>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</si>
  <si>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</si>
  <si>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</si>
  <si>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</si>
  <si>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</si>
  <si>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</si>
  <si>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</si>
  <si>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</si>
  <si>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</si>
  <si>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</si>
  <si>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</si>
  <si>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</si>
  <si>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</si>
  <si>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</si>
  <si>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</si>
  <si>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</si>
  <si>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</si>
  <si>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</si>
  <si>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</si>
  <si>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</si>
  <si>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</si>
  <si>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</si>
  <si>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</si>
  <si>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</si>
  <si>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</si>
  <si>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</si>
  <si>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</si>
  <si>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</si>
  <si>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</si>
  <si>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</si>
  <si>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</si>
  <si>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</si>
  <si>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</si>
  <si>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</si>
  <si>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</si>
  <si>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</si>
  <si>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</si>
  <si>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</si>
  <si>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</si>
  <si>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</si>
  <si>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</si>
  <si>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</si>
  <si>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</si>
  <si>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</si>
  <si>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</si>
  <si>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</si>
  <si>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</si>
  <si>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</si>
  <si>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</si>
  <si>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</si>
  <si>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</si>
  <si>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</si>
  <si>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</si>
  <si>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</si>
  <si>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</si>
  <si>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</si>
  <si>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</si>
  <si>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</si>
  <si>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</si>
  <si>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</si>
  <si>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</si>
  <si>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</si>
  <si>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</si>
  <si>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</si>
  <si>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</si>
  <si>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</si>
  <si>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</si>
  <si>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</si>
  <si>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</si>
  <si>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</si>
  <si>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</si>
  <si>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</si>
  <si>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</si>
  <si>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</si>
  <si>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</si>
  <si>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</si>
  <si>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</si>
  <si>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</si>
  <si>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</si>
  <si>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</si>
  <si>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</si>
  <si>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</si>
  <si>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</si>
  <si>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</si>
  <si>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</si>
  <si>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</si>
  <si>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</si>
  <si>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</si>
  <si>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</si>
  <si>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</si>
  <si>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</si>
  <si>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</si>
  <si>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</si>
  <si>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</si>
  <si>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</si>
  <si>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</si>
  <si>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</si>
  <si>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</si>
  <si>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</si>
  <si>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</si>
  <si>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</si>
  <si>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</si>
  <si>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</si>
  <si>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</si>
  <si>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</si>
  <si>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</si>
  <si>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</si>
  <si>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</si>
  <si>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</si>
  <si>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</si>
  <si>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</si>
  <si>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</si>
  <si>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</si>
  <si>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</si>
  <si>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</si>
  <si>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</si>
  <si>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</si>
  <si>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</si>
  <si>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</si>
  <si>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</si>
  <si>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</si>
  <si>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</si>
  <si>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</si>
  <si>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</si>
  <si>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</si>
  <si>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</si>
  <si>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</si>
  <si>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</si>
  <si>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</si>
  <si>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</si>
  <si>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</si>
  <si>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</si>
  <si>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</si>
  <si>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</si>
  <si>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</si>
  <si>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</si>
  <si>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</si>
  <si>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</si>
  <si>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</si>
  <si>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</si>
  <si>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</si>
  <si>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</si>
  <si>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</si>
  <si>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</si>
  <si>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</si>
  <si>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</si>
  <si>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</si>
  <si>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</si>
  <si>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</si>
  <si>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</si>
  <si>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</si>
  <si>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</si>
  <si>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</si>
  <si>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</si>
  <si>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</si>
  <si>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</si>
  <si>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</si>
  <si>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</si>
  <si>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</si>
  <si>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</si>
  <si>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</si>
  <si>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</si>
  <si>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</si>
  <si>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</si>
  <si>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</si>
  <si>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</si>
  <si>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</si>
  <si>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</si>
  <si>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</si>
  <si>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</si>
  <si>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</si>
  <si>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</si>
  <si>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</si>
  <si>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</si>
  <si>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</si>
  <si>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</si>
  <si>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</si>
  <si>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</si>
  <si>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</si>
  <si>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</si>
  <si>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</si>
  <si>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</si>
  <si>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</si>
  <si>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</si>
  <si>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</si>
  <si>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</si>
  <si>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</si>
  <si>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</si>
  <si>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</si>
  <si>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</si>
  <si>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</si>
  <si>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</si>
  <si>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</si>
  <si>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</si>
  <si>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</si>
  <si>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</si>
  <si>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</si>
  <si>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</si>
  <si>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</si>
  <si>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</si>
  <si>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</si>
  <si>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</si>
  <si>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</si>
  <si>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</si>
  <si>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</si>
  <si>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</si>
  <si>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</si>
  <si>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</si>
  <si>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</si>
  <si>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</si>
  <si>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</si>
  <si>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</si>
  <si>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</si>
  <si>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</si>
  <si>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</si>
  <si>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</si>
  <si>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</si>
  <si>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</si>
  <si>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</si>
  <si>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</si>
  <si>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</si>
  <si>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</si>
  <si>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</si>
  <si>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</si>
  <si>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</si>
  <si>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</si>
  <si>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</si>
  <si>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</si>
  <si>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</si>
  <si>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</si>
  <si>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</si>
  <si>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</si>
  <si>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</si>
  <si>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</si>
  <si>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</si>
  <si>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</si>
  <si>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</si>
  <si>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</si>
  <si>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</si>
  <si>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</si>
  <si>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</si>
  <si>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</si>
  <si>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</si>
  <si>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</si>
  <si>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</si>
  <si>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</si>
  <si>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</si>
  <si>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</si>
  <si>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</si>
  <si>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</si>
  <si>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</si>
  <si>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</si>
  <si>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</si>
  <si>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</si>
  <si>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</si>
  <si>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</si>
  <si>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</si>
  <si>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</si>
  <si>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</si>
  <si>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</si>
  <si>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</si>
  <si>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</si>
  <si>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</si>
  <si>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</si>
  <si>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</si>
  <si>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</si>
  <si>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</si>
  <si>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</si>
  <si>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</si>
  <si>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</si>
  <si>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</si>
  <si>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</si>
  <si>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</si>
  <si>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</si>
  <si>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</si>
  <si>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</si>
  <si>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</si>
  <si>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</si>
  <si>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</si>
  <si>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</si>
  <si>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</si>
  <si>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</si>
  <si>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</si>
  <si>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</si>
  <si>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</si>
  <si>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</si>
  <si>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</si>
  <si>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</si>
  <si>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</si>
  <si>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</si>
  <si>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</si>
  <si>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</si>
  <si>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</si>
  <si>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</si>
  <si>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</si>
  <si>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</si>
  <si>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</si>
  <si>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</si>
  <si>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</si>
  <si>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</si>
  <si>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</si>
  <si>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</si>
  <si>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</si>
  <si>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</si>
  <si>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</si>
  <si>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</si>
  <si>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</si>
  <si>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</si>
  <si>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</si>
  <si>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</si>
  <si>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</si>
  <si>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</si>
  <si>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</si>
  <si>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</si>
  <si>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</si>
  <si>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</si>
  <si>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</si>
  <si>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</si>
  <si>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</si>
  <si>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</si>
  <si>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</si>
  <si>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</si>
  <si>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</si>
  <si>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</si>
  <si>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</si>
  <si>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</si>
  <si>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</si>
  <si>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</si>
  <si>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</si>
  <si>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</si>
  <si>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</si>
  <si>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</si>
  <si>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</si>
  <si>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</si>
  <si>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</si>
  <si>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</si>
  <si>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</si>
  <si>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</si>
  <si>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</si>
  <si>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</si>
  <si>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</si>
  <si>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</si>
  <si>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</si>
  <si>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</si>
  <si>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</si>
  <si>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</si>
  <si>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</si>
  <si>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</si>
  <si>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</si>
  <si>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</si>
  <si>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</si>
  <si>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</si>
  <si>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</si>
  <si>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</si>
  <si>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</si>
  <si>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</si>
  <si>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</si>
  <si>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</si>
  <si>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</si>
  <si>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</si>
  <si>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</si>
  <si>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</si>
  <si>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</si>
  <si>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</si>
  <si>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</si>
  <si>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</si>
  <si>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</si>
  <si>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</si>
  <si>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</si>
  <si>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</si>
  <si>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</si>
  <si>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</si>
  <si>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</si>
  <si>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</si>
  <si>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</si>
  <si>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</si>
  <si>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</si>
  <si>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</si>
  <si>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</si>
  <si>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</si>
  <si>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</si>
  <si>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</si>
  <si>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</si>
  <si>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</si>
  <si>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</si>
  <si>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</si>
  <si>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</si>
  <si>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</si>
  <si>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</si>
  <si>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</si>
  <si>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</si>
  <si>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</si>
  <si>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</si>
  <si>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</si>
  <si>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</si>
  <si>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</si>
  <si>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</si>
  <si>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</si>
  <si>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</si>
  <si>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</si>
  <si>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</si>
  <si>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</si>
  <si>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</si>
  <si>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</si>
  <si>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</si>
  <si>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</si>
  <si>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</si>
  <si>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</si>
  <si>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</si>
  <si>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</si>
  <si>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</si>
  <si>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</si>
  <si>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</si>
  <si>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</si>
  <si>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</si>
  <si>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</si>
  <si>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</si>
  <si>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</si>
  <si>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</si>
  <si>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</si>
  <si>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</si>
  <si>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</si>
  <si>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</si>
  <si>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</si>
  <si>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</si>
  <si>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</si>
  <si>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</si>
  <si>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</si>
  <si>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</si>
  <si>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</si>
  <si>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</si>
  <si>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</si>
  <si>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</si>
  <si>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</si>
  <si>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</si>
  <si>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</si>
  <si>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</si>
  <si>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</si>
  <si>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</si>
  <si>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</si>
  <si>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</si>
  <si>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</si>
  <si>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</si>
  <si>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</si>
  <si>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</si>
  <si>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</si>
  <si>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</si>
  <si>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</si>
  <si>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</si>
  <si>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</si>
  <si>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</si>
  <si>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</si>
  <si>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</si>
  <si>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</si>
  <si>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</si>
  <si>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</si>
  <si>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</si>
  <si>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</si>
  <si>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</si>
  <si>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</si>
  <si>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</si>
  <si>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</si>
  <si>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</si>
  <si>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</si>
  <si>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</si>
  <si>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</si>
  <si>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</si>
  <si>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</si>
  <si>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</si>
  <si>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</si>
  <si>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</si>
  <si>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</si>
  <si>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</si>
  <si>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</si>
  <si>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</si>
  <si>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</si>
  <si>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</si>
  <si>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</si>
  <si>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</si>
  <si>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</si>
  <si>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</si>
  <si>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</si>
  <si>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</si>
  <si>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</si>
  <si>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</si>
  <si>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</si>
  <si>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</si>
  <si>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</si>
  <si>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</si>
  <si>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</si>
  <si>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</si>
  <si>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</si>
  <si>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</si>
  <si>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</si>
  <si>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</si>
  <si>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</si>
  <si>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</si>
  <si>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</si>
  <si>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</si>
  <si>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</si>
  <si>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</si>
  <si>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</si>
  <si>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</si>
  <si>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</si>
  <si>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</si>
  <si>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</si>
  <si>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</si>
  <si>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</si>
  <si>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</si>
  <si>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</si>
  <si>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</si>
  <si>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</si>
  <si>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</si>
  <si>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</si>
  <si>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</si>
  <si>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</si>
  <si>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</si>
  <si>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</si>
  <si>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</si>
  <si>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</si>
  <si>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</si>
  <si>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</si>
  <si>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</si>
  <si>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</si>
  <si>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</si>
  <si>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</si>
  <si>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</si>
  <si>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</si>
  <si>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</si>
  <si>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</si>
  <si>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</si>
  <si>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</si>
  <si>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</si>
  <si>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</si>
  <si>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</si>
  <si>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</si>
  <si>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</si>
  <si>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</si>
  <si>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</si>
  <si>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</si>
  <si>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</si>
  <si>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</si>
  <si>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</si>
  <si>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</si>
  <si>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</si>
  <si>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</si>
  <si>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</si>
  <si>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</si>
  <si>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</si>
  <si>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</si>
  <si>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</si>
  <si>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</si>
  <si>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</si>
  <si>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</si>
  <si>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</si>
  <si>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</si>
  <si>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</si>
  <si>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</si>
  <si>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</si>
  <si>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</si>
  <si>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</si>
  <si>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</si>
  <si>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</si>
  <si>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</si>
  <si>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</si>
  <si>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</si>
  <si>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</si>
  <si>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</si>
  <si>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</si>
  <si>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</si>
  <si>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</si>
  <si>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</si>
  <si>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</si>
  <si>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</si>
  <si>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</si>
  <si>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</si>
  <si>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</si>
  <si>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</si>
  <si>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</si>
  <si>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</si>
  <si>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</si>
  <si>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</si>
  <si>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</si>
  <si>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</si>
  <si>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</si>
  <si>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</si>
  <si>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</si>
  <si>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</si>
  <si>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</si>
  <si>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</si>
  <si>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</si>
  <si>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</si>
  <si>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</si>
  <si>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</si>
  <si>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</si>
  <si>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</si>
  <si>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</si>
  <si>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</si>
  <si>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</si>
  <si>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</si>
  <si>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</si>
  <si>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</si>
  <si>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</si>
  <si>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</si>
  <si>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</si>
  <si>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</si>
  <si>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</si>
  <si>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</si>
  <si>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</si>
  <si>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</si>
  <si>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</si>
  <si>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</si>
  <si>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</si>
  <si>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</si>
  <si>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</si>
  <si>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</si>
  <si>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</si>
  <si>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</si>
  <si>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</si>
  <si>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</si>
  <si>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</si>
  <si>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</si>
  <si>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</si>
  <si>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</si>
  <si>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</si>
  <si>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</si>
  <si>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</si>
  <si>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</si>
  <si>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</si>
  <si>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</si>
  <si>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</si>
  <si>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</si>
  <si>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</si>
  <si>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</si>
  <si>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</si>
  <si>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</si>
  <si>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</si>
  <si>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</si>
  <si>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</si>
  <si>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</si>
  <si>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</si>
  <si>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</si>
  <si>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</si>
  <si>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</si>
  <si>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</si>
  <si>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</si>
  <si>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</si>
  <si>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</si>
  <si>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</si>
  <si>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</si>
  <si>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</si>
  <si>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</si>
  <si>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</si>
  <si>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</si>
  <si>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</si>
  <si>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</si>
  <si>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</si>
  <si>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</si>
  <si>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</si>
  <si>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</si>
  <si>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</si>
  <si>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</si>
  <si>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</si>
  <si>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</si>
  <si>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</si>
  <si>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</si>
  <si>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</si>
  <si>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</si>
  <si>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</si>
  <si>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</si>
  <si>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</si>
  <si>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</si>
  <si>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</si>
  <si>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</si>
  <si>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</si>
  <si>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</si>
  <si>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</si>
  <si>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</si>
  <si>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</si>
  <si>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</si>
  <si>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</si>
  <si>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</si>
  <si>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</si>
  <si>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</si>
  <si>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</si>
  <si>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</si>
  <si>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</si>
  <si>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</si>
  <si>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</si>
  <si>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</si>
  <si>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</si>
  <si>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</si>
  <si>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</si>
  <si>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</si>
  <si>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</si>
  <si>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</si>
  <si>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</si>
  <si>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</si>
  <si>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</si>
  <si>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</si>
  <si>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</si>
  <si>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</si>
  <si>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</si>
  <si>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</si>
  <si>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</si>
  <si>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</si>
  <si>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</si>
  <si>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</si>
  <si>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</si>
  <si>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</si>
  <si>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</si>
  <si>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</si>
  <si>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</si>
  <si>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</si>
  <si>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</si>
  <si>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</si>
  <si>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</si>
  <si>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</si>
  <si>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</si>
  <si>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</si>
  <si>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</si>
  <si>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</si>
  <si>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</si>
  <si>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</si>
  <si>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</si>
  <si>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</si>
  <si>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</si>
  <si>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</si>
  <si>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</si>
  <si>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</si>
  <si>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</si>
  <si>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</si>
  <si>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</si>
  <si>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</si>
  <si>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</si>
  <si>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</si>
  <si>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</si>
  <si>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</si>
  <si>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</si>
  <si>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</si>
  <si>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</si>
  <si>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</si>
  <si>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</si>
  <si>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</si>
  <si>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</si>
  <si>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</si>
  <si>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</si>
  <si>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</si>
  <si>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</si>
  <si>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</si>
  <si>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</si>
  <si>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</si>
  <si>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</si>
  <si>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</si>
  <si>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</si>
  <si>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</si>
  <si>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</si>
  <si>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</si>
  <si>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</si>
  <si>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</si>
  <si>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</si>
  <si>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</si>
  <si>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</si>
  <si>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</si>
  <si>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</si>
  <si>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</si>
  <si>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</si>
  <si>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</si>
  <si>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</si>
  <si>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</si>
  <si>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</si>
  <si>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</si>
  <si>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</si>
  <si>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</si>
  <si>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</si>
  <si>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</si>
  <si>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</si>
  <si>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</si>
  <si>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</si>
  <si>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</si>
  <si>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</si>
  <si>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</si>
  <si>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</si>
  <si>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</si>
  <si>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</si>
  <si>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</si>
  <si>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</si>
  <si>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</si>
  <si>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</si>
  <si>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</si>
  <si>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</si>
  <si>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</si>
  <si>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</si>
  <si>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</si>
  <si>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</si>
  <si>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</si>
  <si>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</si>
  <si>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</si>
  <si>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</si>
  <si>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</si>
  <si>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</si>
  <si>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</si>
  <si>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</si>
  <si>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</si>
  <si>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</si>
  <si>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</si>
  <si>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</si>
  <si>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</si>
  <si>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</si>
  <si>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</si>
  <si>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</si>
  <si>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</si>
  <si>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</si>
  <si>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</si>
  <si>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</si>
  <si>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</si>
  <si>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</si>
  <si>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</si>
  <si>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</si>
  <si>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</si>
  <si>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</si>
  <si>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</si>
  <si>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</si>
  <si>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</si>
  <si>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</si>
  <si>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</si>
  <si>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</si>
  <si>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</si>
  <si>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</si>
  <si>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</si>
  <si>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</si>
  <si>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</si>
  <si>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</si>
  <si>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</si>
  <si>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</si>
  <si>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</si>
  <si>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</si>
  <si>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</si>
  <si>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</si>
  <si>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</si>
  <si>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</si>
  <si>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</si>
  <si>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</si>
  <si>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</si>
  <si>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</si>
  <si>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</si>
  <si>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</si>
  <si>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</si>
  <si>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</si>
  <si>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</si>
  <si>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</si>
  <si>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</si>
  <si>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</si>
  <si>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</si>
  <si>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</si>
  <si>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</si>
  <si>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</si>
  <si>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</si>
  <si>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</si>
  <si>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</si>
  <si>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</si>
  <si>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</si>
  <si>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</si>
  <si>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</si>
  <si>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</si>
  <si>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</si>
  <si>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</si>
  <si>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</si>
  <si>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</si>
  <si>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</si>
  <si>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</si>
  <si>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</si>
  <si>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</si>
  <si>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</si>
  <si>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</si>
  <si>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</si>
  <si>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</si>
  <si>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</si>
  <si>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</si>
  <si>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</si>
  <si>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</si>
  <si>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</si>
  <si>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</si>
  <si>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</si>
  <si>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</si>
  <si>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</si>
  <si>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</si>
  <si>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</si>
  <si>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</si>
  <si>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</si>
  <si>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</si>
  <si>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</si>
  <si>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</si>
  <si>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</si>
  <si>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</si>
  <si>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</si>
  <si>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</si>
  <si>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</si>
  <si>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</si>
  <si>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</si>
  <si>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</si>
  <si>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</si>
  <si>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</si>
  <si>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</si>
  <si>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</si>
  <si>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</si>
  <si>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</si>
  <si>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</si>
  <si>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</si>
  <si>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</si>
  <si>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</si>
  <si>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</si>
  <si>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</si>
  <si>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</si>
  <si>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</si>
  <si>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</si>
  <si>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</si>
  <si>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</si>
  <si>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</si>
  <si>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</si>
  <si>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</si>
  <si>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</si>
  <si>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</si>
  <si>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</si>
  <si>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</si>
  <si>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</si>
  <si>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</si>
  <si>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</si>
  <si>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</si>
  <si>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</si>
  <si>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</si>
  <si>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</si>
  <si>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</si>
  <si>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</si>
  <si>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</si>
  <si>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</si>
  <si>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</si>
  <si>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</si>
  <si>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</si>
  <si>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</si>
  <si>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</si>
  <si>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</si>
  <si>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</si>
  <si>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</si>
  <si>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</si>
  <si>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</si>
  <si>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</si>
  <si>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</si>
  <si>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</si>
  <si>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</si>
  <si>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</si>
  <si>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</si>
  <si>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</si>
  <si>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</si>
  <si>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</si>
  <si>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</si>
  <si>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</si>
  <si>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</si>
  <si>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</si>
  <si>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</si>
  <si>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</si>
  <si>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</si>
  <si>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</si>
  <si>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</si>
  <si>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</si>
  <si>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</si>
  <si>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</si>
  <si>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</si>
  <si>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</si>
  <si>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</si>
  <si>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</si>
  <si>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</si>
  <si>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</si>
  <si>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</si>
  <si>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</si>
  <si>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</si>
  <si>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</si>
  <si>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</si>
  <si>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</si>
  <si>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</si>
  <si>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</si>
  <si>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</si>
  <si>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</si>
  <si>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</si>
  <si>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</si>
  <si>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</si>
  <si>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</si>
  <si>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</si>
  <si>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</si>
  <si>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</si>
  <si>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</si>
  <si>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</si>
  <si>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</si>
  <si>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</si>
  <si>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</si>
  <si>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</si>
  <si>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</si>
  <si>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</si>
  <si>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</si>
  <si>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</si>
  <si>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</si>
  <si>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</si>
  <si>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</si>
  <si>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</si>
  <si>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</si>
  <si>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</si>
  <si>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</si>
  <si>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</si>
  <si>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</si>
  <si>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</si>
  <si>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</si>
  <si>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</si>
  <si>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</si>
  <si>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</si>
  <si>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</si>
  <si>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</si>
  <si>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</si>
  <si>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</si>
  <si>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</si>
  <si>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</si>
  <si>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</si>
  <si>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</si>
  <si>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</si>
  <si>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</si>
  <si>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</si>
  <si>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</si>
  <si>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</si>
  <si>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</si>
  <si>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</si>
  <si>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</si>
  <si>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</si>
  <si>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</si>
  <si>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</si>
  <si>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</si>
  <si>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</si>
  <si>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</si>
  <si>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</si>
  <si>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</si>
  <si>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</si>
  <si>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</si>
  <si>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</si>
  <si>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</si>
  <si>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</si>
  <si>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</si>
  <si>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</si>
  <si>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</si>
  <si>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</si>
  <si>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</si>
  <si>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</si>
  <si>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</si>
  <si>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</si>
  <si>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</si>
  <si>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</si>
  <si>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</si>
  <si>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</si>
  <si>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</si>
  <si>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</si>
  <si>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</si>
  <si>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</si>
  <si>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</si>
  <si>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</si>
  <si>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</si>
  <si>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</si>
  <si>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</si>
  <si>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</si>
  <si>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</si>
  <si>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</si>
  <si>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</si>
  <si>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</si>
  <si>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</si>
  <si>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</si>
  <si>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</si>
  <si>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</si>
  <si>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</si>
  <si>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</si>
  <si>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</si>
  <si>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</si>
  <si>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</si>
  <si>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</si>
  <si>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</si>
  <si>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</si>
  <si>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</si>
  <si>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</si>
  <si>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</si>
  <si>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</si>
  <si>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</si>
  <si>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</si>
  <si>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</si>
  <si>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</si>
  <si>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</si>
  <si>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</si>
  <si>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</si>
  <si>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</si>
  <si>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</si>
  <si>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</si>
  <si>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</si>
  <si>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</si>
  <si>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</si>
  <si>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</si>
  <si>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</si>
  <si>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</si>
  <si>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</si>
  <si>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</si>
  <si>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</si>
  <si>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</si>
  <si>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</si>
  <si>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</si>
  <si>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</si>
  <si>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</si>
  <si>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</si>
  <si>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</si>
  <si>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</si>
  <si>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</si>
  <si>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</si>
  <si>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</si>
  <si>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</si>
  <si>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</si>
  <si>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</si>
  <si>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</si>
  <si>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</si>
  <si>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</si>
  <si>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</si>
  <si>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</si>
  <si>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</si>
  <si>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</si>
  <si>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</si>
  <si>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</si>
  <si>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</si>
  <si>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</si>
  <si>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</si>
  <si>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</si>
  <si>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</si>
  <si>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</si>
  <si>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</si>
  <si>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</si>
  <si>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</si>
  <si>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</si>
  <si>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</si>
  <si>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</si>
  <si>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</si>
  <si>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</si>
  <si>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</si>
  <si>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</si>
  <si>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</si>
  <si>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</si>
  <si>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</si>
  <si>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</si>
  <si>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</si>
  <si>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</si>
  <si>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</si>
  <si>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</si>
  <si>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</si>
  <si>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</si>
  <si>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</si>
  <si>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</si>
  <si>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</si>
  <si>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</si>
  <si>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</si>
  <si>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</si>
  <si>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</si>
  <si>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</si>
  <si>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</si>
  <si>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</si>
  <si>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</si>
  <si>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</si>
  <si>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</si>
  <si>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</si>
  <si>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</si>
  <si>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</si>
  <si>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</si>
  <si>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</si>
  <si>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</si>
  <si>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</si>
  <si>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</si>
  <si>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</si>
  <si>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</si>
  <si>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</si>
  <si>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</si>
  <si>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</si>
  <si>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</si>
  <si>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</si>
  <si>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</si>
  <si>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</si>
  <si>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</si>
  <si>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</si>
  <si>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</si>
  <si>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</si>
  <si>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</si>
  <si>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</si>
  <si>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</si>
  <si>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</si>
  <si>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</si>
  <si>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</si>
  <si>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</si>
  <si>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</si>
  <si>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</si>
  <si>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</si>
  <si>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</si>
  <si>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</si>
  <si>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</si>
  <si>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</si>
  <si>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</si>
  <si>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</si>
  <si>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</si>
  <si>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</si>
  <si>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</si>
  <si>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</si>
  <si>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</si>
  <si>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</si>
  <si>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</si>
  <si>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</si>
  <si>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</si>
  <si>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</si>
  <si>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</si>
  <si>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</si>
  <si>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</si>
  <si>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</si>
  <si>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</si>
  <si>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</si>
  <si>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</si>
  <si>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</si>
  <si>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</si>
  <si>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</si>
  <si>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</si>
  <si>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</si>
  <si>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</si>
  <si>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</si>
  <si>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</si>
  <si>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</si>
  <si>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</si>
  <si>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</si>
  <si>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</si>
  <si>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</si>
  <si>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</si>
  <si>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</si>
  <si>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</si>
  <si>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</si>
  <si>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</si>
  <si>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</si>
  <si>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</si>
  <si>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</si>
  <si>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</si>
  <si>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</si>
  <si>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</si>
  <si>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</si>
  <si>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</si>
  <si>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</si>
  <si>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</si>
  <si>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</si>
  <si>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</si>
  <si>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</si>
  <si>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</si>
  <si>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</si>
  <si>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</si>
  <si>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</si>
  <si>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</si>
  <si>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</si>
  <si>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</si>
  <si>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</si>
  <si>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</si>
  <si>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</si>
  <si>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</si>
  <si>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</si>
  <si>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</si>
  <si>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</si>
  <si>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</si>
  <si>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</si>
  <si>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</si>
  <si>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</si>
  <si>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</si>
  <si>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</si>
  <si>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</si>
  <si>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</si>
  <si>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</si>
  <si>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</si>
  <si>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</si>
  <si>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</si>
  <si>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</si>
  <si>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</si>
  <si>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</si>
  <si>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</si>
  <si>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</si>
  <si>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</si>
  <si>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</si>
  <si>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</si>
  <si>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</si>
  <si>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</si>
  <si>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</si>
  <si>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</si>
  <si>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</si>
  <si>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</si>
  <si>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</si>
  <si>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</si>
  <si>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</si>
  <si>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</si>
  <si>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</si>
  <si>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</si>
  <si>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</si>
  <si>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</si>
  <si>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</si>
  <si>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</si>
  <si>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</si>
  <si>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</si>
  <si>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</si>
  <si>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</si>
  <si>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</si>
  <si>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</si>
  <si>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</si>
  <si>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</si>
  <si>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</si>
  <si>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</si>
  <si>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</si>
  <si>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</si>
  <si>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</si>
  <si>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</si>
  <si>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</si>
  <si>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</si>
  <si>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</si>
  <si>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</si>
  <si>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</si>
  <si>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</si>
  <si>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</si>
  <si>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</si>
  <si>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</si>
  <si>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</si>
  <si>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</si>
  <si>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</si>
  <si>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</si>
  <si>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</si>
  <si>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</si>
  <si>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</si>
  <si>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</si>
  <si>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</si>
  <si>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</si>
  <si>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</si>
  <si>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</si>
  <si>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</si>
  <si>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</si>
  <si>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</si>
  <si>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</si>
  <si>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</si>
  <si>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</si>
  <si>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</si>
  <si>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</si>
  <si>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</si>
  <si>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</si>
  <si>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</si>
  <si>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</si>
  <si>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</si>
  <si>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</si>
  <si>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</si>
  <si>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</si>
  <si>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</si>
  <si>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</si>
  <si>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</si>
  <si>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</si>
  <si>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</si>
  <si>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</si>
  <si>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</si>
  <si>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</si>
  <si>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</si>
  <si>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</si>
  <si>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</si>
  <si>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</si>
  <si>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</si>
  <si>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</si>
  <si>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</si>
  <si>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</si>
  <si>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</si>
  <si>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</si>
  <si>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</si>
  <si>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</si>
  <si>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</si>
  <si>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</si>
  <si>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</si>
  <si>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</si>
  <si>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</si>
  <si>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</si>
  <si>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</si>
  <si>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</si>
  <si>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</si>
  <si>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</si>
  <si>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</si>
  <si>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</si>
  <si>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</si>
  <si>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</si>
  <si>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</si>
  <si>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</si>
  <si>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</si>
  <si>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</si>
  <si>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</si>
  <si>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</si>
  <si>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</si>
  <si>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</si>
  <si>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</si>
  <si>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</si>
  <si>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</si>
  <si>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</si>
  <si>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</si>
  <si>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</si>
  <si>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</si>
  <si>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</si>
  <si>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</si>
  <si>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</si>
  <si>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</si>
  <si>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</si>
  <si>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</si>
  <si>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</si>
  <si>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</si>
  <si>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</si>
  <si>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</si>
  <si>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</si>
  <si>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</si>
  <si>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</si>
  <si>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</si>
  <si>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</si>
  <si>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</si>
  <si>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</si>
  <si>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</si>
  <si>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</si>
  <si>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</si>
  <si>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</si>
  <si>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</si>
  <si>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</si>
  <si>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</si>
  <si>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</si>
  <si>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</si>
  <si>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</si>
  <si>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</si>
  <si>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</si>
  <si>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</si>
  <si>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</si>
  <si>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</si>
  <si>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</si>
  <si>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</si>
  <si>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</si>
  <si>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</si>
  <si>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</si>
  <si>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</si>
  <si>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</si>
  <si>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</si>
  <si>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</si>
  <si>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</si>
  <si>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</si>
  <si>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</si>
  <si>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</si>
  <si>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</si>
  <si>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</si>
  <si>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</si>
  <si>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</si>
  <si>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</si>
  <si>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</si>
  <si>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</si>
  <si>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</si>
  <si>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</si>
  <si>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</si>
  <si>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</si>
  <si>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</si>
  <si>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</si>
  <si>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</si>
  <si>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</si>
  <si>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</si>
  <si>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</si>
  <si>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</si>
  <si>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</si>
  <si>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</si>
  <si>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</si>
  <si>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</si>
  <si>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</si>
  <si>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</si>
  <si>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</si>
  <si>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</si>
  <si>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</si>
  <si>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</si>
  <si>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</si>
  <si>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</si>
  <si>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</si>
  <si>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</si>
  <si>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</si>
  <si>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</si>
  <si>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</si>
  <si>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</si>
  <si>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</si>
  <si>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</si>
  <si>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</si>
  <si>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</si>
  <si>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</si>
  <si>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</si>
  <si>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</si>
  <si>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</si>
  <si>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</si>
  <si>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</si>
  <si>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</si>
  <si>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</si>
  <si>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</si>
  <si>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</si>
  <si>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</si>
  <si>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</si>
  <si>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</si>
  <si>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</si>
  <si>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</si>
  <si>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</si>
  <si>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</si>
  <si>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</si>
  <si>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</si>
  <si>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</si>
  <si>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</si>
  <si>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</si>
  <si>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</si>
  <si>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</si>
  <si>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</si>
  <si>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</si>
  <si>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</si>
  <si>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</si>
  <si>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</si>
  <si>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</si>
  <si>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</si>
  <si>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</si>
  <si>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</si>
  <si>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</si>
  <si>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</si>
  <si>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</si>
  <si>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</si>
  <si>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</si>
  <si>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</si>
  <si>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</si>
  <si>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</si>
  <si>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</si>
  <si>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</si>
  <si>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</si>
  <si>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</si>
  <si>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</si>
  <si>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</si>
  <si>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</si>
  <si>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</si>
  <si>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</si>
  <si>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</si>
  <si>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</si>
  <si>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</si>
  <si>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</si>
  <si>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</si>
  <si>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</si>
  <si>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</si>
  <si>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</si>
  <si>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</si>
  <si>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</si>
  <si>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</si>
  <si>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</si>
  <si>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</si>
  <si>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</si>
  <si>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</si>
  <si>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</si>
  <si>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</si>
  <si>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</si>
  <si>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</si>
  <si>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</si>
  <si>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</si>
  <si>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</si>
  <si>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</si>
  <si>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</si>
  <si>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</si>
  <si>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</si>
  <si>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</si>
  <si>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</si>
  <si>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</si>
  <si>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</si>
  <si>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</si>
  <si>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</si>
  <si>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</si>
  <si>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</si>
  <si>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</si>
  <si>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</si>
  <si>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</si>
  <si>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</si>
  <si>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</si>
  <si>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</si>
  <si>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</si>
  <si>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</si>
  <si>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</si>
  <si>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</si>
  <si>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</si>
  <si>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</si>
  <si>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</si>
  <si>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</si>
  <si>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</si>
  <si>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</si>
  <si>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</si>
  <si>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</si>
  <si>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</si>
  <si>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</si>
  <si>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</si>
  <si>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</si>
  <si>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</si>
  <si>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</si>
  <si>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</si>
  <si>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</si>
  <si>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</si>
  <si>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</si>
  <si>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</si>
  <si>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</si>
  <si>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</si>
  <si>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</si>
  <si>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</si>
  <si>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</si>
  <si>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</si>
  <si>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</si>
  <si>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</si>
  <si>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</si>
  <si>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</si>
  <si>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</si>
  <si>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</si>
  <si>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</si>
  <si>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</si>
  <si>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</si>
  <si>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</si>
  <si>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</si>
  <si>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</si>
  <si>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</si>
  <si>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</si>
  <si>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</si>
  <si>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</si>
  <si>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</si>
  <si>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</si>
  <si>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</si>
  <si>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</si>
  <si>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</si>
  <si>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</si>
  <si>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</si>
  <si>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</si>
  <si>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</si>
  <si>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</si>
  <si>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</si>
  <si>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</si>
  <si>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</si>
  <si>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</si>
  <si>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</si>
  <si>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</si>
  <si>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</si>
  <si>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</si>
  <si>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</si>
  <si>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</si>
  <si>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</si>
  <si>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</si>
  <si>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</si>
  <si>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</si>
  <si>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</si>
  <si>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</si>
  <si>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</si>
  <si>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</si>
  <si>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</si>
  <si>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</si>
  <si>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</si>
  <si>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</si>
  <si>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</si>
  <si>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</si>
  <si>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</si>
  <si>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</si>
  <si>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</si>
  <si>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</si>
  <si>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</si>
  <si>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</si>
  <si>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</si>
  <si>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</si>
  <si>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</si>
  <si>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</si>
  <si>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</si>
  <si>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</si>
  <si>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</si>
  <si>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</si>
  <si>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</si>
  <si>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</si>
  <si>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</si>
  <si>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</si>
  <si>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</si>
  <si>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</si>
  <si>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</si>
  <si>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</si>
  <si>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</si>
  <si>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</si>
  <si>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</si>
  <si>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</si>
  <si>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</si>
  <si>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</si>
  <si>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</si>
  <si>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</si>
  <si>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</si>
  <si>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</si>
  <si>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</si>
  <si>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</si>
  <si>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</si>
  <si>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</si>
  <si>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</si>
  <si>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</si>
  <si>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</si>
  <si>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</si>
  <si>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</si>
  <si>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</si>
  <si>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</si>
  <si>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</si>
  <si>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</si>
  <si>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</si>
  <si>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</si>
  <si>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</si>
  <si>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</si>
  <si>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</si>
  <si>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</si>
  <si>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</si>
  <si>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</si>
  <si>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</si>
  <si>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</si>
  <si>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</si>
  <si>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</si>
  <si>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</si>
  <si>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</si>
  <si>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</si>
  <si>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</si>
  <si>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</si>
  <si>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</si>
  <si>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</si>
  <si>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</si>
  <si>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</si>
  <si>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</si>
  <si>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</si>
  <si>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</si>
  <si>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</si>
  <si>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</si>
  <si>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</si>
  <si>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</si>
  <si>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</si>
  <si>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</si>
  <si>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</si>
  <si>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</si>
  <si>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</si>
  <si>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</si>
  <si>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</si>
  <si>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</si>
  <si>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</si>
  <si>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</si>
  <si>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</si>
  <si>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</si>
  <si>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</si>
  <si>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</si>
  <si>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</si>
  <si>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</si>
  <si>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</si>
  <si>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</si>
  <si>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</si>
  <si>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</si>
  <si>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</si>
  <si>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</si>
  <si>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</si>
  <si>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</si>
  <si>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</si>
  <si>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</si>
  <si>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</si>
  <si>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</si>
  <si>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</si>
  <si>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</si>
  <si>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</si>
  <si>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</si>
  <si>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</si>
  <si>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</si>
  <si>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</si>
  <si>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</si>
  <si>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</si>
  <si>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</si>
  <si>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</si>
  <si>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</si>
  <si>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</si>
  <si>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</si>
  <si>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</si>
  <si>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</si>
  <si>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</si>
  <si>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</si>
  <si>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</si>
  <si>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</si>
  <si>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</si>
  <si>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</si>
  <si>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</si>
  <si>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</si>
  <si>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</si>
  <si>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</si>
  <si>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</si>
  <si>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</si>
  <si>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</si>
  <si>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</si>
  <si>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</si>
  <si>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</si>
  <si>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</si>
  <si>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</si>
  <si>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</si>
  <si>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</si>
  <si>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</si>
  <si>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</si>
  <si>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</si>
  <si>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</si>
  <si>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</si>
  <si>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</si>
  <si>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</si>
  <si>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</si>
  <si>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</si>
  <si>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</si>
  <si>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</si>
  <si>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</si>
  <si>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</si>
  <si>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</si>
  <si>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</si>
  <si>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</si>
  <si>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</si>
  <si>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</si>
  <si>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</si>
  <si>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</si>
  <si>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</si>
  <si>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</si>
  <si>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</si>
  <si>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</si>
  <si>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</si>
  <si>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</si>
  <si>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</si>
  <si>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</si>
  <si>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</si>
  <si>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</si>
  <si>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</si>
  <si>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</si>
  <si>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</si>
  <si>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</si>
  <si>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</si>
  <si>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</si>
  <si>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</si>
  <si>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</si>
  <si>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</si>
  <si>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</si>
  <si>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</si>
  <si>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</si>
  <si>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</si>
  <si>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</si>
  <si>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</si>
  <si>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</si>
  <si>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</si>
  <si>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</si>
  <si>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</si>
  <si>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</si>
  <si>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</si>
  <si>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</si>
  <si>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</si>
  <si>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</si>
  <si>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</si>
  <si>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</si>
  <si>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</si>
  <si>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</si>
  <si>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</si>
  <si>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</si>
  <si>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</si>
  <si>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</si>
  <si>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</si>
  <si>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</si>
  <si>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</si>
  <si>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</si>
  <si>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</si>
  <si>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</si>
  <si>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</si>
  <si>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</si>
  <si>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</si>
  <si>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</si>
  <si>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</si>
  <si>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</si>
  <si>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</si>
  <si>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</si>
  <si>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</si>
  <si>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</si>
  <si>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</si>
  <si>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</si>
  <si>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</si>
  <si>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</si>
  <si>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</si>
  <si>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</si>
  <si>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</si>
  <si>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</si>
  <si>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</si>
  <si>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</si>
  <si>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</si>
  <si>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</si>
  <si>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</si>
  <si>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</si>
  <si>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</si>
  <si>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</si>
  <si>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</si>
  <si>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</si>
  <si>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</si>
  <si>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</si>
  <si>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</si>
  <si>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</si>
  <si>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</si>
  <si>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</si>
  <si>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</si>
  <si>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</si>
  <si>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</si>
  <si>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</si>
  <si>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</si>
  <si>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</si>
  <si>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</si>
  <si>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</si>
  <si>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</si>
  <si>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</si>
  <si>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</si>
  <si>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</si>
  <si>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</si>
  <si>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</si>
  <si>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</si>
  <si>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</si>
  <si>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</si>
  <si>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</si>
  <si>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</si>
  <si>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</si>
  <si>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</si>
  <si>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</si>
  <si>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</si>
  <si>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</si>
  <si>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</si>
  <si>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</si>
  <si>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</si>
  <si>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</si>
  <si>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</si>
  <si>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</si>
  <si>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</si>
  <si>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</si>
  <si>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</si>
  <si>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</si>
  <si>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</si>
  <si>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</si>
  <si>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</si>
  <si>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</si>
  <si>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</si>
  <si>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</si>
  <si>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</si>
  <si>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</si>
  <si>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</si>
  <si>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</si>
  <si>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</si>
  <si>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</si>
  <si>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</si>
  <si>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</si>
  <si>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</si>
  <si>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</si>
  <si>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</si>
  <si>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</si>
  <si>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</si>
  <si>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</si>
  <si>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</si>
  <si>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</si>
  <si>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</si>
  <si>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</si>
  <si>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</si>
  <si>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</si>
  <si>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</si>
  <si>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</si>
  <si>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</si>
  <si>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</si>
  <si>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</si>
  <si>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</si>
  <si>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</si>
  <si>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</si>
  <si>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</si>
  <si>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</si>
  <si>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</si>
  <si>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</si>
  <si>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</si>
  <si>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</si>
  <si>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</si>
  <si>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</si>
  <si>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</si>
  <si>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</si>
  <si>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</si>
  <si>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</si>
  <si>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</si>
  <si>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</si>
  <si>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</si>
  <si>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</si>
  <si>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</si>
  <si>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</si>
  <si>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</si>
  <si>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</si>
  <si>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</si>
  <si>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</si>
  <si>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</si>
  <si>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</si>
  <si>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</si>
  <si>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</si>
  <si>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</si>
  <si>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</si>
  <si>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</si>
  <si>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</si>
  <si>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</si>
  <si>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</si>
  <si>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</si>
  <si>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</si>
  <si>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</si>
  <si>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</si>
  <si>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</si>
  <si>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</si>
  <si>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</si>
  <si>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</si>
  <si>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</si>
  <si>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</si>
  <si>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</si>
  <si>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</si>
  <si>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</si>
  <si>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</si>
  <si>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</si>
  <si>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</si>
  <si>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</si>
  <si>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</si>
  <si>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</si>
  <si>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</si>
  <si>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</si>
  <si>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</si>
  <si>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</si>
  <si>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</si>
  <si>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</si>
  <si>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</si>
  <si>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</si>
  <si>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</si>
  <si>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</si>
  <si>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</si>
  <si>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</si>
  <si>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</si>
  <si>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</si>
  <si>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</si>
  <si>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</si>
  <si>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</si>
  <si>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</si>
  <si>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</si>
  <si>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</si>
  <si>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</si>
  <si>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</si>
  <si>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</si>
  <si>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</si>
  <si>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</si>
  <si>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</si>
  <si>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</si>
  <si>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</si>
  <si>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</si>
  <si>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</si>
  <si>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</si>
  <si>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</si>
  <si>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</si>
  <si>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</si>
  <si>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</si>
  <si>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</si>
  <si>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</si>
  <si>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</si>
  <si>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</si>
  <si>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</si>
  <si>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</si>
  <si>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</si>
  <si>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</si>
  <si>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</si>
  <si>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</si>
  <si>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</si>
  <si>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</si>
  <si>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</si>
  <si>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</si>
  <si>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</si>
  <si>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</si>
  <si>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</si>
  <si>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</si>
  <si>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</si>
  <si>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</si>
  <si>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</si>
  <si>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</si>
  <si>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</si>
  <si>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</si>
  <si>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</si>
  <si>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</si>
  <si>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</si>
  <si>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</si>
  <si>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</si>
  <si>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</si>
  <si>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</si>
  <si>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</si>
  <si>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</si>
  <si>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</si>
  <si>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</si>
  <si>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</si>
  <si>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</si>
  <si>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</si>
  <si>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</si>
  <si>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</si>
  <si>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</si>
  <si>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</si>
  <si>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</si>
  <si>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</si>
  <si>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</si>
  <si>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</si>
  <si>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</si>
  <si>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</si>
  <si>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</si>
  <si>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</si>
  <si>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</si>
  <si>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</si>
  <si>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</si>
  <si>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</si>
  <si>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</si>
  <si>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</si>
  <si>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</si>
  <si>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</si>
  <si>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</si>
  <si>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</si>
  <si>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</si>
  <si>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</si>
  <si>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</si>
  <si>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</si>
  <si>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</si>
  <si>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</si>
  <si>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</si>
  <si>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</si>
  <si>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</si>
  <si>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</si>
  <si>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</si>
  <si>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</si>
  <si>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</si>
  <si>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</si>
  <si>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</si>
  <si>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</si>
  <si>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</si>
  <si>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</si>
  <si>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</si>
  <si>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</si>
  <si>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</si>
  <si>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</si>
  <si>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</si>
  <si>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</si>
  <si>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</si>
  <si>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</si>
  <si>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</si>
  <si>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</si>
  <si>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</si>
  <si>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</si>
  <si>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</si>
  <si>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</si>
  <si>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</si>
  <si>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</si>
  <si>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</si>
  <si>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</si>
  <si>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</si>
  <si>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</si>
  <si>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</si>
  <si>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</si>
  <si>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</si>
  <si>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</si>
  <si>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</si>
  <si>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</si>
  <si>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</si>
  <si>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</si>
  <si>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</si>
  <si>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</si>
  <si>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</si>
  <si>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</si>
  <si>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</si>
  <si>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</si>
  <si>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</si>
  <si>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</si>
  <si>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</si>
  <si>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</si>
  <si>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</si>
  <si>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</si>
  <si>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</si>
  <si>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</si>
  <si>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</si>
  <si>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</si>
  <si>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</si>
  <si>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</si>
  <si>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</si>
  <si>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</si>
  <si>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</si>
  <si>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</si>
  <si>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</si>
  <si>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</si>
  <si>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</si>
  <si>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</si>
  <si>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</si>
  <si>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</si>
  <si>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</si>
  <si>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</si>
  <si>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</si>
  <si>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</si>
  <si>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</si>
  <si>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</si>
  <si>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</si>
  <si>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</si>
  <si>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</si>
  <si>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</si>
  <si>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</si>
  <si>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</si>
  <si>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</si>
  <si>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</si>
  <si>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</si>
  <si>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</si>
  <si>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</si>
  <si>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</si>
  <si>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</si>
  <si>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</si>
  <si>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</si>
  <si>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</si>
  <si>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</si>
  <si>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</si>
  <si>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</si>
  <si>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</si>
  <si>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</si>
  <si>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</si>
  <si>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</si>
  <si>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</si>
  <si>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</si>
  <si>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</si>
  <si>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</si>
  <si>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</si>
  <si>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</si>
  <si>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</si>
  <si>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</si>
  <si>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</si>
  <si>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</si>
  <si>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</si>
  <si>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</si>
  <si>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</si>
  <si>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</si>
  <si>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</si>
  <si>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</si>
  <si>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</si>
  <si>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</si>
  <si>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</si>
  <si>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</si>
  <si>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</si>
  <si>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</si>
  <si>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</si>
  <si>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</si>
  <si>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</si>
  <si>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</si>
  <si>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</si>
  <si>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</si>
  <si>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</si>
  <si>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</si>
  <si>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</si>
  <si>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</si>
  <si>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</si>
  <si>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</si>
  <si>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</si>
  <si>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</si>
  <si>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</si>
  <si>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</si>
  <si>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</si>
  <si>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</si>
  <si>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</si>
  <si>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</si>
  <si>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</si>
  <si>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</si>
  <si>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</si>
  <si>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</si>
  <si>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</si>
  <si>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</si>
  <si>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</si>
  <si>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</si>
  <si>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</si>
  <si>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</si>
  <si>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</si>
  <si>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</si>
  <si>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</si>
  <si>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</si>
  <si>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</si>
  <si>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</si>
  <si>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</si>
  <si>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</si>
  <si>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</si>
  <si>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</si>
  <si>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</si>
  <si>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</si>
  <si>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</si>
  <si>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</si>
  <si>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</si>
  <si>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</si>
  <si>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</si>
  <si>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</si>
  <si>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</si>
  <si>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</si>
  <si>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</si>
  <si>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</si>
  <si>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</si>
  <si>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</si>
  <si>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</si>
  <si>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</si>
  <si>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</si>
  <si>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</si>
  <si>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</si>
  <si>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</si>
  <si>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</si>
  <si>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</si>
  <si>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</si>
  <si>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</si>
  <si>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</si>
  <si>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</si>
  <si>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</si>
  <si>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</si>
  <si>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</si>
  <si>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</si>
  <si>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</si>
  <si>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</si>
  <si>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</si>
  <si>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</si>
  <si>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</si>
  <si>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</si>
  <si>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</si>
  <si>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</si>
  <si>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</si>
  <si>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</si>
  <si>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</si>
  <si>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</si>
  <si>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</si>
  <si>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</si>
  <si>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</si>
  <si>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</si>
  <si>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</si>
  <si>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</si>
  <si>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</si>
  <si>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</si>
  <si>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</si>
  <si>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</si>
  <si>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</si>
  <si>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</si>
  <si>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</si>
  <si>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</si>
  <si>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</si>
  <si>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</si>
  <si>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</si>
  <si>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</si>
  <si>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</si>
  <si>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</si>
  <si>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</si>
  <si>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</si>
  <si>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</si>
  <si>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</si>
  <si>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</si>
  <si>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</si>
  <si>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</si>
  <si>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</si>
  <si>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</si>
  <si>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</si>
  <si>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</si>
  <si>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</si>
  <si>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</si>
  <si>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</si>
  <si>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</si>
  <si>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</si>
  <si>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</si>
  <si>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</si>
  <si>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</si>
  <si>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</si>
  <si>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</si>
  <si>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</si>
  <si>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</si>
  <si>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</si>
  <si>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</si>
  <si>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</si>
  <si>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</si>
  <si>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</si>
  <si>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</si>
  <si>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</si>
  <si>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</si>
  <si>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</si>
  <si>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</si>
  <si>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</si>
  <si>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</si>
  <si>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</si>
  <si>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</si>
  <si>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</si>
  <si>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</si>
  <si>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</si>
  <si>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</si>
  <si>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</si>
  <si>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</si>
  <si>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</si>
  <si>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</si>
  <si>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</si>
  <si>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</si>
  <si>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</si>
  <si>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</si>
  <si>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</si>
  <si>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</si>
  <si>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</si>
  <si>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</si>
  <si>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</si>
  <si>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</si>
  <si>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</si>
  <si>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</si>
  <si>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</si>
  <si>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</si>
  <si>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</si>
  <si>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</si>
  <si>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</si>
  <si>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</si>
  <si>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</si>
  <si>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</si>
  <si>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</si>
  <si>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</si>
  <si>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</si>
  <si>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</si>
  <si>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</si>
  <si>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</si>
  <si>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</si>
  <si>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</si>
  <si>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</si>
  <si>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</si>
  <si>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</si>
  <si>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</si>
  <si>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</si>
  <si>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</si>
  <si>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</si>
  <si>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</si>
  <si>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</si>
  <si>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</si>
  <si>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</si>
  <si>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</si>
  <si>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</si>
  <si>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</si>
  <si>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</si>
  <si>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</si>
  <si>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</si>
  <si>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</si>
  <si>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</si>
  <si>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</si>
  <si>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</si>
  <si>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</si>
  <si>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</si>
  <si>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</si>
  <si>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</si>
  <si>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</si>
  <si>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</si>
  <si>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</si>
  <si>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</si>
  <si>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</si>
  <si>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</si>
  <si>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</si>
  <si>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</si>
  <si>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</si>
  <si>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</si>
  <si>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</si>
  <si>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</si>
  <si>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</si>
  <si>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</si>
  <si>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</si>
  <si>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</si>
  <si>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</si>
  <si>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</si>
  <si>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</si>
  <si>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</si>
  <si>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</si>
  <si>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</si>
  <si>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</si>
  <si>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</si>
  <si>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</si>
  <si>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</si>
  <si>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</si>
  <si>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</si>
  <si>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</si>
  <si>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</si>
  <si>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</si>
  <si>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</si>
  <si>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</si>
  <si>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</si>
  <si>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</si>
  <si>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</si>
  <si>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</si>
  <si>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</si>
  <si>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</si>
  <si>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</si>
  <si>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</si>
  <si>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</si>
  <si>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</si>
  <si>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</si>
  <si>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</si>
  <si>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</si>
  <si>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</si>
  <si>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</si>
  <si>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</si>
  <si>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</si>
  <si>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</si>
  <si>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</si>
  <si>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</si>
  <si>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</si>
  <si>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</si>
  <si>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</si>
  <si>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</si>
  <si>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</si>
  <si>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</si>
  <si>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</si>
  <si>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</si>
  <si>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</si>
  <si>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</si>
  <si>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</si>
  <si>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</si>
  <si>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</si>
  <si>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</si>
  <si>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</si>
  <si>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</si>
  <si>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</si>
  <si>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</si>
  <si>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</si>
  <si>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</si>
  <si>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</si>
  <si>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</si>
  <si>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</si>
  <si>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</si>
  <si>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</si>
  <si>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</si>
  <si>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</si>
  <si>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</si>
  <si>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</si>
  <si>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</si>
  <si>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</si>
  <si>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</si>
  <si>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</si>
  <si>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</si>
  <si>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</si>
  <si>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</si>
  <si>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</si>
  <si>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</si>
  <si>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</si>
  <si>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</si>
  <si>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</si>
  <si>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</si>
  <si>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</si>
  <si>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</si>
  <si>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</si>
  <si>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</si>
  <si>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</si>
  <si>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</si>
  <si>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</si>
  <si>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</si>
  <si>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</si>
  <si>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</si>
  <si>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</si>
  <si>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</si>
  <si>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</si>
  <si>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</si>
  <si>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</si>
  <si>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</si>
  <si>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</si>
  <si>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</si>
  <si>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</si>
  <si>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</si>
  <si>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</si>
  <si>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</si>
  <si>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</si>
  <si>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</si>
  <si>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</si>
  <si>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</si>
  <si>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</si>
  <si>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</si>
  <si>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</si>
  <si>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</si>
  <si>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</si>
  <si>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</si>
  <si>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</si>
  <si>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</si>
  <si>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</si>
  <si>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</si>
  <si>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</si>
  <si>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</si>
  <si>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</si>
  <si>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</si>
  <si>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</si>
  <si>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</si>
  <si>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</si>
  <si>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</si>
  <si>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</si>
  <si>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</si>
  <si>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</si>
  <si>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</si>
  <si>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</si>
  <si>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</si>
  <si>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</si>
  <si>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</si>
  <si>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</si>
  <si>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</si>
  <si>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</si>
  <si>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</si>
  <si>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</si>
  <si>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</si>
  <si>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</si>
  <si>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</si>
  <si>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</si>
  <si>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</si>
  <si>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</si>
  <si>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</si>
  <si>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</si>
  <si>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</si>
  <si>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</si>
  <si>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</si>
  <si>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</si>
  <si>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</si>
  <si>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</si>
  <si>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</si>
  <si>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</si>
  <si>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</si>
  <si>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</si>
  <si>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</si>
  <si>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</si>
  <si>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</si>
  <si>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</si>
  <si>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</si>
  <si>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</si>
  <si>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</si>
  <si>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</si>
  <si>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</si>
  <si>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</si>
  <si>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</si>
  <si>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</si>
  <si>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</si>
  <si>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</si>
  <si>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</si>
  <si>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</si>
  <si>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</si>
  <si>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</si>
  <si>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</si>
  <si>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</si>
  <si>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</si>
  <si>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</si>
  <si>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</si>
  <si>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</si>
  <si>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</si>
  <si>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</si>
  <si>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</si>
  <si>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</si>
  <si>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</si>
  <si>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</si>
  <si>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</si>
  <si>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</si>
  <si>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</si>
  <si>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</si>
  <si>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</si>
  <si>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</si>
  <si>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</si>
  <si>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</si>
  <si>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</si>
  <si>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</si>
  <si>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</si>
  <si>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</si>
  <si>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</si>
  <si>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</si>
  <si>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</si>
  <si>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</si>
  <si>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</si>
  <si>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</si>
  <si>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</si>
  <si>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</si>
  <si>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</si>
  <si>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</si>
  <si>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</si>
  <si>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</si>
  <si>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</si>
  <si>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</si>
  <si>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</si>
  <si>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</si>
  <si>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</si>
  <si>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</si>
  <si>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</si>
  <si>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</si>
  <si>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</si>
  <si>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</si>
  <si>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</si>
  <si>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</si>
  <si>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</si>
  <si>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</si>
  <si>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</si>
  <si>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</si>
  <si>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</si>
  <si>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</si>
  <si>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</si>
  <si>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</si>
  <si>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</si>
  <si>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</si>
  <si>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</si>
  <si>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</si>
  <si>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</si>
  <si>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</si>
  <si>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</si>
  <si>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</si>
  <si>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</si>
  <si>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</si>
  <si>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</si>
  <si>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</si>
  <si>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</si>
  <si>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</si>
  <si>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</si>
  <si>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</si>
  <si>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</si>
  <si>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</si>
  <si>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</si>
  <si>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</si>
  <si>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</si>
  <si>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</si>
  <si>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</si>
  <si>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</si>
  <si>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</si>
  <si>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</si>
  <si>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</si>
  <si>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</si>
  <si>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</si>
  <si>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</si>
  <si>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</si>
  <si>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</si>
  <si>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</si>
  <si>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</si>
  <si>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</si>
  <si>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</si>
  <si>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</si>
  <si>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</si>
  <si>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</si>
  <si>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</si>
  <si>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</si>
  <si>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</si>
  <si>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</si>
  <si>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</si>
  <si>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</si>
  <si>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</si>
  <si>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</si>
  <si>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</si>
  <si>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</si>
  <si>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</si>
  <si>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</si>
  <si>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</si>
  <si>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</si>
  <si>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</si>
  <si>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</si>
  <si>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</si>
  <si>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</si>
  <si>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</si>
  <si>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</si>
  <si>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</si>
  <si>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</si>
  <si>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</si>
  <si>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</si>
  <si>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</si>
  <si>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</si>
  <si>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</si>
  <si>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</si>
  <si>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</si>
  <si>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</si>
  <si>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</si>
  <si>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</si>
  <si>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</si>
  <si>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</si>
  <si>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</si>
  <si>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</si>
  <si>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</si>
  <si>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</si>
  <si>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</si>
  <si>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</si>
  <si>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</si>
  <si>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</si>
  <si>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</si>
  <si>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</si>
  <si>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</si>
  <si>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</si>
  <si>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</si>
  <si>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</si>
  <si>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</si>
  <si>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</si>
  <si>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</si>
  <si>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</si>
  <si>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</si>
  <si>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</si>
  <si>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</si>
  <si>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</si>
  <si>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</si>
  <si>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</si>
  <si>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</si>
  <si>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</si>
  <si>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</si>
  <si>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</si>
  <si>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</si>
  <si>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</si>
  <si>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</si>
  <si>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</si>
  <si>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</si>
  <si>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</si>
  <si>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</si>
  <si>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</si>
  <si>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</si>
  <si>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</si>
  <si>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</si>
  <si>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</si>
  <si>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</si>
  <si>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</si>
  <si>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</si>
  <si>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</si>
  <si>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</si>
  <si>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</si>
  <si>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</si>
  <si>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</si>
  <si>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</si>
  <si>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</si>
  <si>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</si>
  <si>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</si>
  <si>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</si>
  <si>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</si>
  <si>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</si>
  <si>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</si>
  <si>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</si>
  <si>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</si>
  <si>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</si>
  <si>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</si>
  <si>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</si>
  <si>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</si>
  <si>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</si>
  <si>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</si>
  <si>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</si>
  <si>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</si>
  <si>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</si>
  <si>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</si>
  <si>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</si>
  <si>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</si>
  <si>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</si>
  <si>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</si>
  <si>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</si>
  <si>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</si>
  <si>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</si>
  <si>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</si>
  <si>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</si>
  <si>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</si>
  <si>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</si>
  <si>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</si>
  <si>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</si>
  <si>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</si>
  <si>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</si>
  <si>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</si>
  <si>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</si>
  <si>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</si>
  <si>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</si>
  <si>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</si>
  <si>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</si>
  <si>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</si>
  <si>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</si>
  <si>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</si>
  <si>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</si>
  <si>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</si>
  <si>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</si>
  <si>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</si>
  <si>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</si>
  <si>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</si>
  <si>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</si>
  <si>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</si>
  <si>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</si>
  <si>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</si>
  <si>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</si>
  <si>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</si>
  <si>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</si>
  <si>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</si>
  <si>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</si>
  <si>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</si>
  <si>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</si>
  <si>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</si>
  <si>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</si>
  <si>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</si>
  <si>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</si>
  <si>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</si>
  <si>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</si>
  <si>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</si>
  <si>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</si>
  <si>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</si>
  <si>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</si>
  <si>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</si>
  <si>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</si>
  <si>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</si>
  <si>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</si>
  <si>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</si>
  <si>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</si>
  <si>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</si>
  <si>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</si>
  <si>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</si>
  <si>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</si>
  <si>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</si>
  <si>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</si>
  <si>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</si>
  <si>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</si>
  <si>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</si>
  <si>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</si>
  <si>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</si>
  <si>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</si>
  <si>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</si>
  <si>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</si>
  <si>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</si>
  <si>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</si>
  <si>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</si>
  <si>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</si>
  <si>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</si>
  <si>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</si>
  <si>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</si>
  <si>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</si>
  <si>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</si>
  <si>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</si>
  <si>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</si>
  <si>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</si>
  <si>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</si>
  <si>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</si>
  <si>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</si>
  <si>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</si>
  <si>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</si>
  <si>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</si>
  <si>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</si>
  <si>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</si>
  <si>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</si>
  <si>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</si>
  <si>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</si>
  <si>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</si>
  <si>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</si>
  <si>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</si>
  <si>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</si>
  <si>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</si>
  <si>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</si>
  <si>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</si>
  <si>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</si>
  <si>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</si>
  <si>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</si>
  <si>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</si>
  <si>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</si>
  <si>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</si>
  <si>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</si>
  <si>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</si>
  <si>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</si>
  <si>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</si>
  <si>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</si>
  <si>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</si>
  <si>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</si>
  <si>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</si>
  <si>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</si>
  <si>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</si>
  <si>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</si>
  <si>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</si>
  <si>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</si>
  <si>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</si>
  <si>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</si>
  <si>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</si>
  <si>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</si>
  <si>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</si>
  <si>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</si>
  <si>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</si>
  <si>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</si>
  <si>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</si>
  <si>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</si>
  <si>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</si>
  <si>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</si>
  <si>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</si>
  <si>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</si>
  <si>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</si>
  <si>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</si>
  <si>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</si>
  <si>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</si>
  <si>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</si>
  <si>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</si>
  <si>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</si>
  <si>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</si>
  <si>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</si>
  <si>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</si>
  <si>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</si>
  <si>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</si>
  <si>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</si>
  <si>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</si>
  <si>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</si>
  <si>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</si>
  <si>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</si>
  <si>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</si>
  <si>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</si>
  <si>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</si>
  <si>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</si>
  <si>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</si>
  <si>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</si>
  <si>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</si>
  <si>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</si>
  <si>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</si>
  <si>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</si>
  <si>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</si>
  <si>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</si>
  <si>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</si>
  <si>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</si>
  <si>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</si>
  <si>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</si>
  <si>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</si>
  <si>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</si>
  <si>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</si>
  <si>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</si>
  <si>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</si>
  <si>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</si>
  <si>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</si>
  <si>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</si>
  <si>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</si>
  <si>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</si>
  <si>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</si>
  <si>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</si>
  <si>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</si>
  <si>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</si>
  <si>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</si>
  <si>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</si>
  <si>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</si>
  <si>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</si>
  <si>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</si>
  <si>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</si>
  <si>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</si>
  <si>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</si>
  <si>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</si>
  <si>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</si>
  <si>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</si>
  <si>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</si>
  <si>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</si>
  <si>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</si>
  <si>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</si>
  <si>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</si>
  <si>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</si>
  <si>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</si>
  <si>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</si>
  <si>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</si>
  <si>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</si>
  <si>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</si>
  <si>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</si>
  <si>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</si>
  <si>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</si>
  <si>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</si>
  <si>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</si>
  <si>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</si>
  <si>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</si>
  <si>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</si>
  <si>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</si>
  <si>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</si>
  <si>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</si>
  <si>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</si>
  <si>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</si>
  <si>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</si>
  <si>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</si>
  <si>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</si>
  <si>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</si>
  <si>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</si>
  <si>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</si>
  <si>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</si>
  <si>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</si>
  <si>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</si>
  <si>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</si>
  <si>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</si>
  <si>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</si>
  <si>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</si>
  <si>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</si>
  <si>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</si>
  <si>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</si>
  <si>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</si>
  <si>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</si>
  <si>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</si>
  <si>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</si>
  <si>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</si>
  <si>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</si>
  <si>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</si>
  <si>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</si>
  <si>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</si>
  <si>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</si>
  <si>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</si>
  <si>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</si>
  <si>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</si>
  <si>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</si>
  <si>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</si>
  <si>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</si>
  <si>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</si>
  <si>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</si>
  <si>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</si>
  <si>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</si>
  <si>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</si>
  <si>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</si>
  <si>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</si>
  <si>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</si>
  <si>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</si>
  <si>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</si>
  <si>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</si>
  <si>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</si>
  <si>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</si>
  <si>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</si>
  <si>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</si>
  <si>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</si>
  <si>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</si>
  <si>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</si>
  <si>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</si>
  <si>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</si>
  <si>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</si>
  <si>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</si>
  <si>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</si>
  <si>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</si>
  <si>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</si>
  <si>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</si>
  <si>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</si>
  <si>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</si>
  <si>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</si>
  <si>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</si>
  <si>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</si>
  <si>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</si>
  <si>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</si>
  <si>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</si>
  <si>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</si>
  <si>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</si>
  <si>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</si>
  <si>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</si>
  <si>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</si>
  <si>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</si>
  <si>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</si>
  <si>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</si>
  <si>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</si>
  <si>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</si>
  <si>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</si>
  <si>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</si>
  <si>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</si>
  <si>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</si>
  <si>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</si>
  <si>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</si>
  <si>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</si>
  <si>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</si>
  <si>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</si>
  <si>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</si>
  <si>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</si>
  <si>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</si>
  <si>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</si>
  <si>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</si>
  <si>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</si>
  <si>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</si>
  <si>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</si>
  <si>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</si>
  <si>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</si>
  <si>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</si>
  <si>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</si>
  <si>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</si>
  <si>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</si>
  <si>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</si>
  <si>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</si>
  <si>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</si>
  <si>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</si>
  <si>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</si>
  <si>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</si>
  <si>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</si>
  <si>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</si>
  <si>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</si>
  <si>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</si>
  <si>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</si>
  <si>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</si>
  <si>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</si>
  <si>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</si>
  <si>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</si>
  <si>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</si>
  <si>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</si>
  <si>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</si>
  <si>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</si>
  <si>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</si>
  <si>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</si>
  <si>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</si>
  <si>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</si>
  <si>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</si>
  <si>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</si>
  <si>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</si>
  <si>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</si>
  <si>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</si>
  <si>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</si>
  <si>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</si>
  <si>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</si>
  <si>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</si>
  <si>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</si>
  <si>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</si>
  <si>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</si>
  <si>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</si>
  <si>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</si>
  <si>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</si>
  <si>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</si>
  <si>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</si>
  <si>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</si>
  <si>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</si>
  <si>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</si>
  <si>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</si>
  <si>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</si>
  <si>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</si>
  <si>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</si>
  <si>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</si>
  <si>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</si>
  <si>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</si>
  <si>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</si>
  <si>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</si>
  <si>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</si>
  <si>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</si>
  <si>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</si>
  <si>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</si>
  <si>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</si>
  <si>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</si>
  <si>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</si>
  <si>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</si>
  <si>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</si>
  <si>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</si>
  <si>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</si>
  <si>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</si>
  <si>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</si>
  <si>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</si>
  <si>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</si>
  <si>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</si>
  <si>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</si>
  <si>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</si>
  <si>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</si>
  <si>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</si>
  <si>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</si>
  <si>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</si>
  <si>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</si>
  <si>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</si>
  <si>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</si>
  <si>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</si>
  <si>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</si>
  <si>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</si>
  <si>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</si>
  <si>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</si>
  <si>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</si>
  <si>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</si>
  <si>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</si>
  <si>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</si>
  <si>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</si>
  <si>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</si>
  <si>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</si>
  <si>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</si>
  <si>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</si>
  <si>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</si>
  <si>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</si>
  <si>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</si>
  <si>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</si>
  <si>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</si>
  <si>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</si>
  <si>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</si>
  <si>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</si>
  <si>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</si>
  <si>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</si>
  <si>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</si>
  <si>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</si>
  <si>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</si>
  <si>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</si>
  <si>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</si>
  <si>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</si>
  <si>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</si>
  <si>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</si>
  <si>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</si>
  <si>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</si>
  <si>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</si>
  <si>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</si>
  <si>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</si>
  <si>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</si>
  <si>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</si>
  <si>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</si>
  <si>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</si>
  <si>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</si>
  <si>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</si>
  <si>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</si>
  <si>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</si>
  <si>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</si>
  <si>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</si>
  <si>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</si>
  <si>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</si>
  <si>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</si>
  <si>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</si>
  <si>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</si>
  <si>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</si>
  <si>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</si>
  <si>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</si>
  <si>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</si>
  <si>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</si>
  <si>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</si>
  <si>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</si>
  <si>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</si>
  <si>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</si>
  <si>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</si>
  <si>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</si>
  <si>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</si>
  <si>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</si>
  <si>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</si>
  <si>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</si>
  <si>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</si>
  <si>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</si>
  <si>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</si>
  <si>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</si>
  <si>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</si>
  <si>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</si>
  <si>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</si>
  <si>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</si>
  <si>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</si>
  <si>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</si>
  <si>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</si>
  <si>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</si>
  <si>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</si>
  <si>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</si>
  <si>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</si>
  <si>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</si>
  <si>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</si>
  <si>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</si>
  <si>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</si>
  <si>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</si>
  <si>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</si>
  <si>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</si>
  <si>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</si>
  <si>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</si>
  <si>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</si>
  <si>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</si>
  <si>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</si>
  <si>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</si>
  <si>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</si>
  <si>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</si>
  <si>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</si>
  <si>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</si>
  <si>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</si>
  <si>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</si>
  <si>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</si>
  <si>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</si>
  <si>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</si>
  <si>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</si>
  <si>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</si>
  <si>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</si>
  <si>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</si>
  <si>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</si>
  <si>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</si>
  <si>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</si>
  <si>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</si>
  <si>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</si>
  <si>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</si>
  <si>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</si>
  <si>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</si>
  <si>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</si>
  <si>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</si>
  <si>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</si>
  <si>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</si>
  <si>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</si>
  <si>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</si>
  <si>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</si>
  <si>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</si>
  <si>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</si>
  <si>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</si>
  <si>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</si>
  <si>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</si>
  <si>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</si>
  <si>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</si>
  <si>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</si>
  <si>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</si>
  <si>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</si>
  <si>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</si>
  <si>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</si>
  <si>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</si>
  <si>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</si>
  <si>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</si>
  <si>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</si>
  <si>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</si>
  <si>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</si>
  <si>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</si>
  <si>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</si>
  <si>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</si>
  <si>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</si>
  <si>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</si>
  <si>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</si>
  <si>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</si>
  <si>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</si>
  <si>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</si>
  <si>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</si>
  <si>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</si>
  <si>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</si>
  <si>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</si>
  <si>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</si>
  <si>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</si>
  <si>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</si>
  <si>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</si>
  <si>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</si>
  <si>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</si>
  <si>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</si>
  <si>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</si>
  <si>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</si>
  <si>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</si>
  <si>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</si>
  <si>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</si>
  <si>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</si>
  <si>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</si>
  <si>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</si>
  <si>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</si>
  <si>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</si>
  <si>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</si>
  <si>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</si>
  <si>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</si>
  <si>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</si>
  <si>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</si>
  <si>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</si>
  <si>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</si>
  <si>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</si>
  <si>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</si>
  <si>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</si>
  <si>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</si>
  <si>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</si>
  <si>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</si>
  <si>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</si>
  <si>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</si>
  <si>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</si>
  <si>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</si>
  <si>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</si>
  <si>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</si>
  <si>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</si>
  <si>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</si>
  <si>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</si>
  <si>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</si>
  <si>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</si>
  <si>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</si>
  <si>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</si>
  <si>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</si>
  <si>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</si>
  <si>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</si>
  <si>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</si>
  <si>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</si>
  <si>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</si>
  <si>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</si>
  <si>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</si>
  <si>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</si>
  <si>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</si>
  <si>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</si>
  <si>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</si>
  <si>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</si>
  <si>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</si>
  <si>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</si>
  <si>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</si>
  <si>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</si>
  <si>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</si>
  <si>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</si>
  <si>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</si>
  <si>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</si>
  <si>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</si>
  <si>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</si>
  <si>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</si>
  <si>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</si>
  <si>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</si>
  <si>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</si>
  <si>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</si>
  <si>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</si>
  <si>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</si>
  <si>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</si>
  <si>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</si>
  <si>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</si>
  <si>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</si>
  <si>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</si>
  <si>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</si>
  <si>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</si>
  <si>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</si>
  <si>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</si>
  <si>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</si>
  <si>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</si>
  <si>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</si>
  <si>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</si>
  <si>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</si>
  <si>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</si>
  <si>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</si>
  <si>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</si>
  <si>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</si>
  <si>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</si>
  <si>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</si>
  <si>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</si>
  <si>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</si>
  <si>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</si>
  <si>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</si>
  <si>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</si>
  <si>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</si>
  <si>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</si>
  <si>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</si>
  <si>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</si>
  <si>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</si>
  <si>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</si>
  <si>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</si>
  <si>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</si>
  <si>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</si>
  <si>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</si>
  <si>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</si>
  <si>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</si>
  <si>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</si>
  <si>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</si>
  <si>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</si>
  <si>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</si>
  <si>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</si>
  <si>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</si>
  <si>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</si>
  <si>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</si>
  <si>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</si>
  <si>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</si>
  <si>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</si>
  <si>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</si>
  <si>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</si>
  <si>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</si>
  <si>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</si>
  <si>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</si>
  <si>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</si>
  <si>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</si>
  <si>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</si>
  <si>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</si>
  <si>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</si>
  <si>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</si>
  <si>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</si>
  <si>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</si>
  <si>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</si>
  <si>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</si>
  <si>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</si>
  <si>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</si>
  <si>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</si>
  <si>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</si>
  <si>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</si>
  <si>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</si>
  <si>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</si>
  <si>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</si>
  <si>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</si>
  <si>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</si>
  <si>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</si>
  <si>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</si>
  <si>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</si>
  <si>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</si>
  <si>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</si>
  <si>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</si>
  <si>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</si>
  <si>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</si>
  <si>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</si>
  <si>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</si>
  <si>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</si>
  <si>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</si>
  <si>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</si>
  <si>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</si>
  <si>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</si>
  <si>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</si>
  <si>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</si>
  <si>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</si>
  <si>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</si>
  <si>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</si>
  <si>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</si>
  <si>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</si>
  <si>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</si>
  <si>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</si>
  <si>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</si>
  <si>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</si>
  <si>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</si>
  <si>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</si>
  <si>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</si>
  <si>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</si>
  <si>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</si>
  <si>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</si>
  <si>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</si>
  <si>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</si>
  <si>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</si>
  <si>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</si>
  <si>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</si>
  <si>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</si>
  <si>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</si>
  <si>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</si>
  <si>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</si>
  <si>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</si>
  <si>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</si>
  <si>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</si>
  <si>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</si>
  <si>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</si>
  <si>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</si>
  <si>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</si>
  <si>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</si>
  <si>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</si>
  <si>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</si>
  <si>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</si>
  <si>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</si>
  <si>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</si>
  <si>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</si>
  <si>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</si>
  <si>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</si>
  <si>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</si>
  <si>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</si>
  <si>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</si>
  <si>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</si>
  <si>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</si>
  <si>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</si>
  <si>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</si>
  <si>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</si>
  <si>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</si>
  <si>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</si>
  <si>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</si>
  <si>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</si>
  <si>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</si>
  <si>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</si>
  <si>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</si>
  <si>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</si>
  <si>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</si>
  <si>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</si>
  <si>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</si>
  <si>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</si>
  <si>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</si>
  <si>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</si>
  <si>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</si>
  <si>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</si>
  <si>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</si>
  <si>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</si>
  <si>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</si>
  <si>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</si>
  <si>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</si>
  <si>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</si>
  <si>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</si>
  <si>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</si>
  <si>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</si>
  <si>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</si>
  <si>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</si>
  <si>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</si>
  <si>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</si>
  <si>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</si>
  <si>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</si>
  <si>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</si>
  <si>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</si>
  <si>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</si>
  <si>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</si>
  <si>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</si>
  <si>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</si>
  <si>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</si>
  <si>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</si>
  <si>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</si>
  <si>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</si>
  <si>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</si>
  <si>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</si>
  <si>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</si>
  <si>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</si>
  <si>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</si>
  <si>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</si>
  <si>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</si>
  <si>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</si>
  <si>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</si>
  <si>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</si>
  <si>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</si>
  <si>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</si>
  <si>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</si>
  <si>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</si>
  <si>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</si>
  <si>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</si>
  <si>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</si>
  <si>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</si>
  <si>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</si>
  <si>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</si>
  <si>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</si>
  <si>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</si>
  <si>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</si>
  <si>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</si>
  <si>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</si>
  <si>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</si>
  <si>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</si>
  <si>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</si>
  <si>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</si>
  <si>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</si>
  <si>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</si>
  <si>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</si>
  <si>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</si>
  <si>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</si>
  <si>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</si>
  <si>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</si>
  <si>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</si>
  <si>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</si>
  <si>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</si>
  <si>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</si>
  <si>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</si>
  <si>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</si>
  <si>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</si>
  <si>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</si>
  <si>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</si>
  <si>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</si>
  <si>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</si>
  <si>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</si>
  <si>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</si>
  <si>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</si>
  <si>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</si>
  <si>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</si>
  <si>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</si>
  <si>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</si>
  <si>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</si>
  <si>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</si>
  <si>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</si>
  <si>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</si>
  <si>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</si>
  <si>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</si>
  <si>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</si>
  <si>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</si>
  <si>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</si>
  <si>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</si>
  <si>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</si>
  <si>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</si>
  <si>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</si>
  <si>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</si>
  <si>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</si>
  <si>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</si>
  <si>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</si>
  <si>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</si>
  <si>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</si>
  <si>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</si>
  <si>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</si>
  <si>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</si>
  <si>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</si>
  <si>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</si>
  <si>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</si>
  <si>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</si>
  <si>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</si>
  <si>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</si>
  <si>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</si>
  <si>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</si>
  <si>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</si>
  <si>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</si>
  <si>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</si>
  <si>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</si>
  <si>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</si>
  <si>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</si>
  <si>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</si>
  <si>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</si>
  <si>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</si>
  <si>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</si>
  <si>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</si>
  <si>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</si>
  <si>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</si>
  <si>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</si>
  <si>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</si>
  <si>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</si>
  <si>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</si>
  <si>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</si>
  <si>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</si>
  <si>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</si>
  <si>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</si>
  <si>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</si>
  <si>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</si>
  <si>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</si>
  <si>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</si>
  <si>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</si>
  <si>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</si>
  <si>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</si>
  <si>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</si>
  <si>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</si>
  <si>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</si>
  <si>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</si>
  <si>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</si>
  <si>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</si>
  <si>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</si>
  <si>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</si>
  <si>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</si>
  <si>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</si>
  <si>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</si>
  <si>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</si>
  <si>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</si>
  <si>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</si>
  <si>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</si>
  <si>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</si>
  <si>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</si>
  <si>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</si>
  <si>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</si>
  <si>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</si>
  <si>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</si>
  <si>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</si>
  <si>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</si>
  <si>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</si>
  <si>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</si>
  <si>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</si>
  <si>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</si>
  <si>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</si>
  <si>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</si>
  <si>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</si>
  <si>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</si>
  <si>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</si>
  <si>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</si>
  <si>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</si>
  <si>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</si>
  <si>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</si>
  <si>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</si>
  <si>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</si>
  <si>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</si>
  <si>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</si>
  <si>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</si>
  <si>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</si>
  <si>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</si>
  <si>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</si>
  <si>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</si>
  <si>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</si>
  <si>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</si>
  <si>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</si>
  <si>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</si>
  <si>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</si>
  <si>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</si>
  <si>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</si>
  <si>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</si>
  <si>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</si>
  <si>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</si>
  <si>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</si>
  <si>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</si>
  <si>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</si>
  <si>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</si>
  <si>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</si>
  <si>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</si>
  <si>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</si>
  <si>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</si>
  <si>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</si>
  <si>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</si>
  <si>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</si>
  <si>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</si>
  <si>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</si>
  <si>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</si>
  <si>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</si>
  <si>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</si>
  <si>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</si>
  <si>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</si>
  <si>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</si>
  <si>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</si>
  <si>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</si>
  <si>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</si>
  <si>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</si>
  <si>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</si>
  <si>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</si>
  <si>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</si>
  <si>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</si>
  <si>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</si>
  <si>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</si>
  <si>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</si>
  <si>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</si>
  <si>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</si>
  <si>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</si>
  <si>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</si>
  <si>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</si>
  <si>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</si>
  <si>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</si>
  <si>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</si>
  <si>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</si>
  <si>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</si>
  <si>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</si>
  <si>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</si>
  <si>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</si>
  <si>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</si>
  <si>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</si>
  <si>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</si>
  <si>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</si>
  <si>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</si>
  <si>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</si>
  <si>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</si>
  <si>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</si>
  <si>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</si>
  <si>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</si>
  <si>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</si>
  <si>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</si>
  <si>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</si>
  <si>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</si>
  <si>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</si>
  <si>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</si>
  <si>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</si>
  <si>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</si>
  <si>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</si>
  <si>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</si>
  <si>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</si>
  <si>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</si>
  <si>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</si>
  <si>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</si>
  <si>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</si>
  <si>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</si>
  <si>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</si>
  <si>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</si>
  <si>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</si>
  <si>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</si>
  <si>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</si>
  <si>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</si>
  <si>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</si>
  <si>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</si>
  <si>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</si>
  <si>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</si>
  <si>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</si>
  <si>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</si>
  <si>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</si>
  <si>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</si>
  <si>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</si>
  <si>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</si>
  <si>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</si>
  <si>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</si>
  <si>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</si>
  <si>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</si>
  <si>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</si>
  <si>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</si>
  <si>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</si>
  <si>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</si>
  <si>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</si>
  <si>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</si>
  <si>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</si>
  <si>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</si>
  <si>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</si>
  <si>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</si>
  <si>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</si>
  <si>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</si>
  <si>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</si>
  <si>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</si>
  <si>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</si>
  <si>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</si>
  <si>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</si>
  <si>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</si>
  <si>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</si>
  <si>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</si>
  <si>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</si>
  <si>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</si>
  <si>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</si>
  <si>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</si>
  <si>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</si>
  <si>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</si>
  <si>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</si>
  <si>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</si>
  <si>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</si>
  <si>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</si>
  <si>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</si>
  <si>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</si>
  <si>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</si>
  <si>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</si>
  <si>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</si>
  <si>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</si>
  <si>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</si>
  <si>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</si>
  <si>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</si>
  <si>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</si>
  <si>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</si>
  <si>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</si>
  <si>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</si>
  <si>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</si>
  <si>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</si>
  <si>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</si>
  <si>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</si>
  <si>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</si>
  <si>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</si>
  <si>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</si>
  <si>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</si>
  <si>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</si>
  <si>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</si>
  <si>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</si>
  <si>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</si>
  <si>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</si>
  <si>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</si>
  <si>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</si>
  <si>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</si>
  <si>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</si>
  <si>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</si>
  <si>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</si>
  <si>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</si>
  <si>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</si>
  <si>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</si>
  <si>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</si>
  <si>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</si>
  <si>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</si>
  <si>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</si>
  <si>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</si>
  <si>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</si>
  <si>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</si>
  <si>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</si>
  <si>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</si>
  <si>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</si>
  <si>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</si>
  <si>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</si>
  <si>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</si>
  <si>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</si>
  <si>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</si>
  <si>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</si>
  <si>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</si>
  <si>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</si>
  <si>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</si>
  <si>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</si>
  <si>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</si>
  <si>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</si>
  <si>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</si>
  <si>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</si>
  <si>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</si>
  <si>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</si>
  <si>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</si>
  <si>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</si>
  <si>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</si>
  <si>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</si>
  <si>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</si>
  <si>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</si>
  <si>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</si>
  <si>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</si>
  <si>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</si>
  <si>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</si>
  <si>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</si>
  <si>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</si>
  <si>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</si>
  <si>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</si>
  <si>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</si>
  <si>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</si>
  <si>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</si>
  <si>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</si>
  <si>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</si>
  <si>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</si>
  <si>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</si>
  <si>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</si>
  <si>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</si>
  <si>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</si>
  <si>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</si>
  <si>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</si>
  <si>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</si>
  <si>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</si>
  <si>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</si>
  <si>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</si>
  <si>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</si>
  <si>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</si>
  <si>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</si>
  <si>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</si>
  <si>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</si>
  <si>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</si>
  <si>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</si>
  <si>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</si>
  <si>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</si>
  <si>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</si>
  <si>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</si>
  <si>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</si>
  <si>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</si>
  <si>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</si>
  <si>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</si>
  <si>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</si>
  <si>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</si>
  <si>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</si>
  <si>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</si>
  <si>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</si>
  <si>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</si>
  <si>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</si>
  <si>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</si>
  <si>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</si>
  <si>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</si>
  <si>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</si>
  <si>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</si>
  <si>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</si>
  <si>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</si>
  <si>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</si>
  <si>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</si>
  <si>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</si>
  <si>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</si>
  <si>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</si>
  <si>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</si>
  <si>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</si>
  <si>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</si>
  <si>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</si>
  <si>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</si>
  <si>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</si>
  <si>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</si>
  <si>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</si>
  <si>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</si>
  <si>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</si>
  <si>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</si>
  <si>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</si>
  <si>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</si>
  <si>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</si>
  <si>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</si>
  <si>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</si>
  <si>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</si>
  <si>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</si>
  <si>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</si>
  <si>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</si>
  <si>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</si>
  <si>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</si>
  <si>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</si>
  <si>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</si>
  <si>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</si>
  <si>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</si>
  <si>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</si>
  <si>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</si>
  <si>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</si>
  <si>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</si>
  <si>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</si>
  <si>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</si>
  <si>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</si>
  <si>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</si>
  <si>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</si>
  <si>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</si>
  <si>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</si>
  <si>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</si>
  <si>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</si>
  <si>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</si>
  <si>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</si>
  <si>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</si>
  <si>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</si>
  <si>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</si>
  <si>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</si>
  <si>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</si>
  <si>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</si>
  <si>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</si>
  <si>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</si>
  <si>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</si>
  <si>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</si>
  <si>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</si>
  <si>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</si>
  <si>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</si>
  <si>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</si>
  <si>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</si>
  <si>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</si>
  <si>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</si>
  <si>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</si>
  <si>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</si>
  <si>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</si>
  <si>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</si>
  <si>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</si>
  <si>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</si>
  <si>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</si>
  <si>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</si>
  <si>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</si>
  <si>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</si>
  <si>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</si>
  <si>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</si>
  <si>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</si>
  <si>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</si>
  <si>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</si>
  <si>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</si>
  <si>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</si>
  <si>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</si>
  <si>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</si>
  <si>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</si>
  <si>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</si>
  <si>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</si>
  <si>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</si>
  <si>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</si>
  <si>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</si>
  <si>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</si>
  <si>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</si>
  <si>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</si>
  <si>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</si>
  <si>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</si>
  <si>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</si>
  <si>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</si>
  <si>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</si>
  <si>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</si>
  <si>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</si>
  <si>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</si>
  <si>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</si>
  <si>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</si>
  <si>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</si>
  <si>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</si>
  <si>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</si>
  <si>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</si>
  <si>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</si>
  <si>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</si>
  <si>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</si>
  <si>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</si>
  <si>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</si>
  <si>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</si>
  <si>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</si>
  <si>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</si>
  <si>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</si>
  <si>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</si>
  <si>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</si>
  <si>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</si>
  <si>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</si>
  <si>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</si>
  <si>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</si>
  <si>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</si>
  <si>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</si>
  <si>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</si>
  <si>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</si>
  <si>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</si>
  <si>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</si>
  <si>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</si>
  <si>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</si>
  <si>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</si>
  <si>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</si>
  <si>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</si>
  <si>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</si>
  <si>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</si>
  <si>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</si>
  <si>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</si>
  <si>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</si>
  <si>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</si>
  <si>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</si>
  <si>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</si>
  <si>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</si>
  <si>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</si>
  <si>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</si>
  <si>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</si>
  <si>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</si>
  <si>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</si>
  <si>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</si>
  <si>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</si>
  <si>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</si>
  <si>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</si>
  <si>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</si>
  <si>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</si>
  <si>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</si>
  <si>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</si>
  <si>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</si>
  <si>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</si>
  <si>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</si>
  <si>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</si>
  <si>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</si>
  <si>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</si>
  <si>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</si>
  <si>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</si>
  <si>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</si>
  <si>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</si>
  <si>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</si>
  <si>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</si>
  <si>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</si>
  <si>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</si>
  <si>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</si>
  <si>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</si>
  <si>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</si>
  <si>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</si>
  <si>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</si>
  <si>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</si>
  <si>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</si>
  <si>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</si>
  <si>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</si>
  <si>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</si>
  <si>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</si>
  <si>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</si>
  <si>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</si>
  <si>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</si>
  <si>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</si>
  <si>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</si>
  <si>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</si>
  <si>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</si>
  <si>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</si>
  <si>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</si>
  <si>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</si>
  <si>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</si>
  <si>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</si>
  <si>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</si>
  <si>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</si>
  <si>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</si>
  <si>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</si>
  <si>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</si>
  <si>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</si>
  <si>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</si>
  <si>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</si>
  <si>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</si>
  <si>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</si>
  <si>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</si>
  <si>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</si>
  <si>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</si>
  <si>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</si>
  <si>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</si>
  <si>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</si>
  <si>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</si>
  <si>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</si>
  <si>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</si>
  <si>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</si>
  <si>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</si>
  <si>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</si>
  <si>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</si>
  <si>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</si>
  <si>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</si>
  <si>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</si>
  <si>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</si>
  <si>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</si>
  <si>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</si>
  <si>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</si>
  <si>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</si>
  <si>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</si>
  <si>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</si>
  <si>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</si>
  <si>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</si>
  <si>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</si>
  <si>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</si>
  <si>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</si>
  <si>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</si>
  <si>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</si>
  <si>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</si>
  <si>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</si>
  <si>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</si>
  <si>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</si>
  <si>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</si>
  <si>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</si>
  <si>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</si>
  <si>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</si>
  <si>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</si>
  <si>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</si>
  <si>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</si>
  <si>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</si>
  <si>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</si>
  <si>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</si>
  <si>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</si>
  <si>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</si>
  <si>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</si>
  <si>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</si>
  <si>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</si>
  <si>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</si>
  <si>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</si>
  <si>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</si>
  <si>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</si>
  <si>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</si>
  <si>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</si>
  <si>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</si>
  <si>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</si>
  <si>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</si>
  <si>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</si>
  <si>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</si>
  <si>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</si>
  <si>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</si>
  <si>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</si>
  <si>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</si>
  <si>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</si>
  <si>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</si>
  <si>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</si>
  <si>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</si>
  <si>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</si>
  <si>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</si>
  <si>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</si>
  <si>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</si>
  <si>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</si>
  <si>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</si>
  <si>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</si>
  <si>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</si>
  <si>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</si>
  <si>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</si>
  <si>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</si>
  <si>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</si>
  <si>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</si>
  <si>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</si>
  <si>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</si>
  <si>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</si>
  <si>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</si>
  <si>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</si>
  <si>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</si>
  <si>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</si>
  <si>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</si>
  <si>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</si>
  <si>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</si>
  <si>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</si>
  <si>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</si>
  <si>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</si>
  <si>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</si>
  <si>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</si>
  <si>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</si>
  <si>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</si>
  <si>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</si>
  <si>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</si>
  <si>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</si>
  <si>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</si>
  <si>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</si>
  <si>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</si>
  <si>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</si>
  <si>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</si>
  <si>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</si>
  <si>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</si>
  <si>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</si>
  <si>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</si>
  <si>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</si>
  <si>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</si>
  <si>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</si>
  <si>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</si>
  <si>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</si>
  <si>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</si>
  <si>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</si>
  <si>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</si>
  <si>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</si>
  <si>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</si>
  <si>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</si>
  <si>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</si>
  <si>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</si>
  <si>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</si>
  <si>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</si>
  <si>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</si>
  <si>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</si>
  <si>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</si>
  <si>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</si>
  <si>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</si>
  <si>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</si>
  <si>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</si>
  <si>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</si>
  <si>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</si>
  <si>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</si>
  <si>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</si>
  <si>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</si>
  <si>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</si>
  <si>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</si>
  <si>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</si>
  <si>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</si>
  <si>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</si>
  <si>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</si>
  <si>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</si>
  <si>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</si>
  <si>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</si>
  <si>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</si>
  <si>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</si>
  <si>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</si>
  <si>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</si>
  <si>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</si>
  <si>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</si>
  <si>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</si>
  <si>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</si>
  <si>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</si>
  <si>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</si>
  <si>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</si>
  <si>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</si>
  <si>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</si>
  <si>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</si>
  <si>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</si>
  <si>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</si>
  <si>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</si>
  <si>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</si>
  <si>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</si>
  <si>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</si>
  <si>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</si>
  <si>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</si>
  <si>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</si>
  <si>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</si>
  <si>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</si>
  <si>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</si>
  <si>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</si>
  <si>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</si>
  <si>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</si>
  <si>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</si>
  <si>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</si>
  <si>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</si>
  <si>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</si>
  <si>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</si>
  <si>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</si>
  <si>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</si>
  <si>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</si>
  <si>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</si>
  <si>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</si>
  <si>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</si>
  <si>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</si>
  <si>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</si>
  <si>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</si>
  <si>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</si>
  <si>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</si>
  <si>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</si>
  <si>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</si>
  <si>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</si>
  <si>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</si>
  <si>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</si>
  <si>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</si>
  <si>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</si>
  <si>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</si>
  <si>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</si>
  <si>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</si>
  <si>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</si>
  <si>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</si>
  <si>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</si>
  <si>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</si>
  <si>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</si>
  <si>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</si>
  <si>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</si>
  <si>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</si>
  <si>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</si>
  <si>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</si>
  <si>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</si>
  <si>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</si>
  <si>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</si>
  <si>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</si>
  <si>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</si>
  <si>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</si>
  <si>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</si>
  <si>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</si>
  <si>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</si>
  <si>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</si>
  <si>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</si>
  <si>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</si>
  <si>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</si>
  <si>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</si>
  <si>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</si>
  <si>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</si>
  <si>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</si>
  <si>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</si>
  <si>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</si>
  <si>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</si>
  <si>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</si>
  <si>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</si>
  <si>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</si>
  <si>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</si>
  <si>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</si>
  <si>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</si>
  <si>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</si>
  <si>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</si>
  <si>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</si>
  <si>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</si>
  <si>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</si>
  <si>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</si>
  <si>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</si>
  <si>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</si>
  <si>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</si>
  <si>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</si>
  <si>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</si>
  <si>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</si>
  <si>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</si>
  <si>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</si>
  <si>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</si>
  <si>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</si>
  <si>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</si>
  <si>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</si>
  <si>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</si>
  <si>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</si>
  <si>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</si>
  <si>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</si>
  <si>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</si>
  <si>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</si>
  <si>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</si>
  <si>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</si>
  <si>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</si>
  <si>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</si>
  <si>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</si>
  <si>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</si>
  <si>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</si>
  <si>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</si>
  <si>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</si>
  <si>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</si>
  <si>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</si>
  <si>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</si>
  <si>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</si>
  <si>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</si>
  <si>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</si>
  <si>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</si>
  <si>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</si>
  <si>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</si>
  <si>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</si>
  <si>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</si>
  <si>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</si>
  <si>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</si>
  <si>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</si>
  <si>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</si>
  <si>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</si>
  <si>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</si>
  <si>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</si>
  <si>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</si>
  <si>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</si>
  <si>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</si>
  <si>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</si>
  <si>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</si>
  <si>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</si>
  <si>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</si>
  <si>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</si>
  <si>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</si>
  <si>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</si>
  <si>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</si>
  <si>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</si>
  <si>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</si>
  <si>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</si>
  <si>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</si>
  <si>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</si>
  <si>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</si>
  <si>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</si>
  <si>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</si>
  <si>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</si>
  <si>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</si>
  <si>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</si>
  <si>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</si>
  <si>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</si>
  <si>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</si>
  <si>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</si>
  <si>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</si>
  <si>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</si>
  <si>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</si>
  <si>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</si>
  <si>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</si>
  <si>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</si>
  <si>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</si>
  <si>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</si>
  <si>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</si>
  <si>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</si>
  <si>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</si>
  <si>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</si>
  <si>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</si>
  <si>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</si>
  <si>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</si>
  <si>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</si>
  <si>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</si>
  <si>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</si>
  <si>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</si>
  <si>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</si>
  <si>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</si>
  <si>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</si>
  <si>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</si>
  <si>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</si>
  <si>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</si>
  <si>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</si>
  <si>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</si>
  <si>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</si>
  <si>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</si>
  <si>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</si>
  <si>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</si>
  <si>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</si>
  <si>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</si>
  <si>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</si>
  <si>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</si>
  <si>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</si>
  <si>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</si>
  <si>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</si>
  <si>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</si>
  <si>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</si>
  <si>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</si>
  <si>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</si>
  <si>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</si>
  <si>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</si>
  <si>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</si>
  <si>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</si>
  <si>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</si>
  <si>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</si>
  <si>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</si>
  <si>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</si>
  <si>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</si>
  <si>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</si>
  <si>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</si>
  <si>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</si>
  <si>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</si>
  <si>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</si>
  <si>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</si>
  <si>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</si>
  <si>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</si>
  <si>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</si>
  <si>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</si>
  <si>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</si>
  <si>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</si>
  <si>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</si>
  <si>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</si>
  <si>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</si>
  <si>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</si>
  <si>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</si>
  <si>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</si>
  <si>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</si>
  <si>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</si>
  <si>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</si>
  <si>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</si>
  <si>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</si>
  <si>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</si>
  <si>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</si>
  <si>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</si>
  <si>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</si>
  <si>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</si>
  <si>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</si>
  <si>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</si>
  <si>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</si>
  <si>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</si>
  <si>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</si>
  <si>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</si>
  <si>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</si>
  <si>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</si>
  <si>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</si>
  <si>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</si>
  <si>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</si>
  <si>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</si>
  <si>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</si>
  <si>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</si>
  <si>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</si>
  <si>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</si>
  <si>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</si>
  <si>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</si>
  <si>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</si>
  <si>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</si>
  <si>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</si>
  <si>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</si>
  <si>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</si>
  <si>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</si>
  <si>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</si>
  <si>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</si>
  <si>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</si>
  <si>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</si>
  <si>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</si>
  <si>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</si>
  <si>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</si>
  <si>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</si>
  <si>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</si>
  <si>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</si>
  <si>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</si>
  <si>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</si>
  <si>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</si>
  <si>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</si>
  <si>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</si>
  <si>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</si>
  <si>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</si>
  <si>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</si>
  <si>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</si>
  <si>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</si>
  <si>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</si>
  <si>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</si>
  <si>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</si>
  <si>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</si>
  <si>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</si>
  <si>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</si>
  <si>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</si>
  <si>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</si>
  <si>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</si>
  <si>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</si>
  <si>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</si>
  <si>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</si>
  <si>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</si>
  <si>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</si>
  <si>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</si>
  <si>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</si>
  <si>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</si>
  <si>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</si>
  <si>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</si>
  <si>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</si>
  <si>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</si>
  <si>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</si>
  <si>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</si>
  <si>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</si>
  <si>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</si>
  <si>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</si>
  <si>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</si>
  <si>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</si>
  <si>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</si>
  <si>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</si>
  <si>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</si>
  <si>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</si>
  <si>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</si>
  <si>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</si>
  <si>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</si>
  <si>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</si>
  <si>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</si>
  <si>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</si>
  <si>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</si>
  <si>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</si>
  <si>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</si>
  <si>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</si>
  <si>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</si>
  <si>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</si>
  <si>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</si>
  <si>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</si>
  <si>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</si>
  <si>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</si>
  <si>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</si>
  <si>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</si>
  <si>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</si>
  <si>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</si>
  <si>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</si>
  <si>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</si>
  <si>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</si>
  <si>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</si>
  <si>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</si>
  <si>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</si>
  <si>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</si>
  <si>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</si>
  <si>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</si>
  <si>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</si>
  <si>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</si>
  <si>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</si>
  <si>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</si>
  <si>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</si>
  <si>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</si>
  <si>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</si>
  <si>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</si>
  <si>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</si>
  <si>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</si>
  <si>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</si>
  <si>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</si>
  <si>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</si>
  <si>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</si>
  <si>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</si>
  <si>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</si>
  <si>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</si>
  <si>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</si>
  <si>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</si>
  <si>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</si>
  <si>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</si>
  <si>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</si>
  <si>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</si>
  <si>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</si>
  <si>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</si>
  <si>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</si>
  <si>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</si>
  <si>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</si>
  <si>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</si>
  <si>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</si>
  <si>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</si>
  <si>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</si>
  <si>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</si>
  <si>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</si>
  <si>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</si>
  <si>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</si>
  <si>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</si>
  <si>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</si>
  <si>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</si>
  <si>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</si>
  <si>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</si>
  <si>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</si>
  <si>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</si>
  <si>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</si>
  <si>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</si>
  <si>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</si>
  <si>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</si>
  <si>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</si>
  <si>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</si>
  <si>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</si>
  <si>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</si>
  <si>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</si>
  <si>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</si>
  <si>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</si>
  <si>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</si>
  <si>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</si>
  <si>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</si>
  <si>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</si>
  <si>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</si>
  <si>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</si>
  <si>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</si>
  <si>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</si>
  <si>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</si>
  <si>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</si>
  <si>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</si>
  <si>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</si>
  <si>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</si>
  <si>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</si>
  <si>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</si>
  <si>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</si>
  <si>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</si>
  <si>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</si>
  <si>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</si>
  <si>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</si>
  <si>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</si>
  <si>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</si>
  <si>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</si>
  <si>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</si>
  <si>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</si>
  <si>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</si>
  <si>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</si>
  <si>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</si>
  <si>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</si>
  <si>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</si>
  <si>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</si>
  <si>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</si>
  <si>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</si>
  <si>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</si>
  <si>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</si>
  <si>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</si>
  <si>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</si>
  <si>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</si>
  <si>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</si>
  <si>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</si>
  <si>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</si>
  <si>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</si>
  <si>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</si>
  <si>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</si>
  <si>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</si>
  <si>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</si>
  <si>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</si>
  <si>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</si>
  <si>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</si>
  <si>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</si>
  <si>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</si>
  <si>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</si>
  <si>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</si>
  <si>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</si>
  <si>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</si>
  <si>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</si>
  <si>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</si>
  <si>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</si>
  <si>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</si>
  <si>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</si>
  <si>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</si>
  <si>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</si>
  <si>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</si>
  <si>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</si>
  <si>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</si>
  <si>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</si>
  <si>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</si>
  <si>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</si>
  <si>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</si>
  <si>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</si>
  <si>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</si>
  <si>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</si>
  <si>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</si>
  <si>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</si>
  <si>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</si>
  <si>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</si>
  <si>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</si>
  <si>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</si>
  <si>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</si>
  <si>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</si>
  <si>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</si>
  <si>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</si>
  <si>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</si>
  <si>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</si>
  <si>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</si>
  <si>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</si>
  <si>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</si>
  <si>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</si>
  <si>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</si>
  <si>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</si>
  <si>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</si>
  <si>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</si>
  <si>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</si>
  <si>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</si>
  <si>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</si>
  <si>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</si>
  <si>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</si>
  <si>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</si>
  <si>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</si>
  <si>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</si>
  <si>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</si>
  <si>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</si>
  <si>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</si>
  <si>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</si>
  <si>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</si>
  <si>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</si>
  <si>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</si>
  <si>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</si>
  <si>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</si>
  <si>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</si>
  <si>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</si>
  <si>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</si>
  <si>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</si>
  <si>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</si>
  <si>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</si>
  <si>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</si>
  <si>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</si>
  <si>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</si>
  <si>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</si>
  <si>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</si>
  <si>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</si>
  <si>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</si>
  <si>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</si>
  <si>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</si>
  <si>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</si>
  <si>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</si>
  <si>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</si>
  <si>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</si>
  <si>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</si>
  <si>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</si>
  <si>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</si>
  <si>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</si>
  <si>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</si>
  <si>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</si>
  <si>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</si>
  <si>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</si>
  <si>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</si>
  <si>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</si>
  <si>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</si>
  <si>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</si>
  <si>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</si>
  <si>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</si>
  <si>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</si>
  <si>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</si>
  <si>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</si>
  <si>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</si>
  <si>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</si>
  <si>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</si>
  <si>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</si>
  <si>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</si>
  <si>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</si>
  <si>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</si>
  <si>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</si>
  <si>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</si>
  <si>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</si>
  <si>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</si>
  <si>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</si>
  <si>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</si>
  <si>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</si>
  <si>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</si>
  <si>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</si>
  <si>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</si>
  <si>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</si>
  <si>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</si>
  <si>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</si>
  <si>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</si>
  <si>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</si>
  <si>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</si>
  <si>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</si>
  <si>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</si>
  <si>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</si>
  <si>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</si>
  <si>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</si>
  <si>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</si>
  <si>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</si>
  <si>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</si>
  <si>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</si>
  <si>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</si>
  <si>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</si>
  <si>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</si>
  <si>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</si>
  <si>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</si>
  <si>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</si>
  <si>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</si>
  <si>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</si>
  <si>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</si>
  <si>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</si>
  <si>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</si>
  <si>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</si>
  <si>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</si>
  <si>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</si>
  <si>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</si>
  <si>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</si>
  <si>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</si>
  <si>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</si>
  <si>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</si>
  <si>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</si>
  <si>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</si>
  <si>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</si>
  <si>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</si>
  <si>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</si>
  <si>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</si>
  <si>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</si>
  <si>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</si>
  <si>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</si>
  <si>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</si>
  <si>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</si>
  <si>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</si>
  <si>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</si>
  <si>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</si>
  <si>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</si>
  <si>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</si>
  <si>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</si>
  <si>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</si>
  <si>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</si>
  <si>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</si>
  <si>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</si>
  <si>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</si>
  <si>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</si>
  <si>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</si>
  <si>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</si>
  <si>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</si>
  <si>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</si>
  <si>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</si>
  <si>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</si>
  <si>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</si>
  <si>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</si>
  <si>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</si>
  <si>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</si>
  <si>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</si>
  <si>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</si>
  <si>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</si>
  <si>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</si>
  <si>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</si>
  <si>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</si>
  <si>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</si>
  <si>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</si>
  <si>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</si>
  <si>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</si>
  <si>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</si>
  <si>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</si>
  <si>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</si>
  <si>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</si>
  <si>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</si>
  <si>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</si>
  <si>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</si>
  <si>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</si>
  <si>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</si>
  <si>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</si>
  <si>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</si>
  <si>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</si>
  <si>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</si>
  <si>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</si>
  <si>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</si>
  <si>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</si>
  <si>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</si>
  <si>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</si>
  <si>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</si>
  <si>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</si>
  <si>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</si>
  <si>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</si>
  <si>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</si>
  <si>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</si>
  <si>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</si>
  <si>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</si>
  <si>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</si>
  <si>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</si>
  <si>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</si>
  <si>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</si>
  <si>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</si>
  <si>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</si>
  <si>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</si>
  <si>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</si>
  <si>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</si>
  <si>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</si>
  <si>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</si>
  <si>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</si>
  <si>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</si>
  <si>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</si>
  <si>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</si>
  <si>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</si>
  <si>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</si>
  <si>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</si>
  <si>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</si>
  <si>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</si>
  <si>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</si>
  <si>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</si>
  <si>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</si>
  <si>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</si>
  <si>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</si>
  <si>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</si>
  <si>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</si>
  <si>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</si>
  <si>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</si>
  <si>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</si>
  <si>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</si>
  <si>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</si>
  <si>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</si>
  <si>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</si>
  <si>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</si>
  <si>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</si>
  <si>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</si>
  <si>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</si>
  <si>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</si>
  <si>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</si>
  <si>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</si>
  <si>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</si>
  <si>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</si>
  <si>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</si>
  <si>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</si>
  <si>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</si>
  <si>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</si>
  <si>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</si>
  <si>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</si>
  <si>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</si>
  <si>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</si>
  <si>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</si>
  <si>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</si>
  <si>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</si>
  <si>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</si>
  <si>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</si>
  <si>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</si>
  <si>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</si>
  <si>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</si>
  <si>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</si>
  <si>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</si>
  <si>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</si>
  <si>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</si>
  <si>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</si>
  <si>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</si>
  <si>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</si>
  <si>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</si>
  <si>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</si>
  <si>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</si>
  <si>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</si>
  <si>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</si>
  <si>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</si>
  <si>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</si>
  <si>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</si>
  <si>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</si>
  <si>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</si>
  <si>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</si>
  <si>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</si>
  <si>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</si>
  <si>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</si>
  <si>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</si>
  <si>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</si>
  <si>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</si>
  <si>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</si>
  <si>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</si>
  <si>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</si>
  <si>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</si>
  <si>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</si>
  <si>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</si>
  <si>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</si>
  <si>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</si>
  <si>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</si>
  <si>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</si>
  <si>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</si>
  <si>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</si>
  <si>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</si>
  <si>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</si>
  <si>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</si>
  <si>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</si>
  <si>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</si>
  <si>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</si>
  <si>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</si>
  <si>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</si>
  <si>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</si>
  <si>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</si>
  <si>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</si>
  <si>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</si>
  <si>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</si>
  <si>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</si>
  <si>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</si>
  <si>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</si>
  <si>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</si>
  <si>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</si>
  <si>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</si>
  <si>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</si>
  <si>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</si>
  <si>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</si>
  <si>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</si>
  <si>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</si>
  <si>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</si>
  <si>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</si>
  <si>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</si>
  <si>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</si>
  <si>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</si>
  <si>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</si>
  <si>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</si>
  <si>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</si>
  <si>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</si>
  <si>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</si>
  <si>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</si>
  <si>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</si>
  <si>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</si>
  <si>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</si>
  <si>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</si>
  <si>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</si>
  <si>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</si>
  <si>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</si>
  <si>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</si>
  <si>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</si>
  <si>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</si>
  <si>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</si>
  <si>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</si>
  <si>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</si>
  <si>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</si>
  <si>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</si>
  <si>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</si>
  <si>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</si>
  <si>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</si>
  <si>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</si>
  <si>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</si>
  <si>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</si>
  <si>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</si>
  <si>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</si>
  <si>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</si>
  <si>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</si>
  <si>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</si>
  <si>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</si>
  <si>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</si>
  <si>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</si>
  <si>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</si>
  <si>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</si>
  <si>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</si>
  <si>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</si>
  <si>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</si>
  <si>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</si>
  <si>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</si>
  <si>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</si>
  <si>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</si>
  <si>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</si>
  <si>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</si>
  <si>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</si>
  <si>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</si>
  <si>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</si>
  <si>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</si>
  <si>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</si>
  <si>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</si>
  <si>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</si>
  <si>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</si>
  <si>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</si>
  <si>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</si>
  <si>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</si>
  <si>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</si>
  <si>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</si>
  <si>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</si>
  <si>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</si>
  <si>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</si>
  <si>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</si>
  <si>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</si>
  <si>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</si>
  <si>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</si>
  <si>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</si>
  <si>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</si>
  <si>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</si>
  <si>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</si>
  <si>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</si>
  <si>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</si>
  <si>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</si>
  <si>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</si>
  <si>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</si>
  <si>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</si>
  <si>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</si>
  <si>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</si>
  <si>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</si>
  <si>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</si>
  <si>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</si>
  <si>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</si>
  <si>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</si>
  <si>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</si>
  <si>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</si>
  <si>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</si>
  <si>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</si>
  <si>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</si>
  <si>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</si>
  <si>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</si>
  <si>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</si>
  <si>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</si>
  <si>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</si>
  <si>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</si>
  <si>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</si>
  <si>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</si>
  <si>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</si>
  <si>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</si>
  <si>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</si>
  <si>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</si>
  <si>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</si>
  <si>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</si>
  <si>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</si>
  <si>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</si>
  <si>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</si>
  <si>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</si>
  <si>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</si>
  <si>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</si>
  <si>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</si>
  <si>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</si>
  <si>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</si>
  <si>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</si>
  <si>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</si>
  <si>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</si>
  <si>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</si>
  <si>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</si>
  <si>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</si>
  <si>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</si>
  <si>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</si>
  <si>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</si>
  <si>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</si>
  <si>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</si>
  <si>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</si>
  <si>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</si>
  <si>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</si>
  <si>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</si>
  <si>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</si>
  <si>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</si>
  <si>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</si>
  <si>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</si>
  <si>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</si>
  <si>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</si>
  <si>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</si>
  <si>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</si>
  <si>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</si>
  <si>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</si>
  <si>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</si>
  <si>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</si>
  <si>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</si>
  <si>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</si>
  <si>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</si>
  <si>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</si>
  <si>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</si>
  <si>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</si>
  <si>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</si>
  <si>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</si>
  <si>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</si>
  <si>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</si>
  <si>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</si>
  <si>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</si>
  <si>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</si>
  <si>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</si>
  <si>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</si>
  <si>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</si>
  <si>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</si>
  <si>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</si>
  <si>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</si>
  <si>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</si>
  <si>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</si>
  <si>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</si>
  <si>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</si>
  <si>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</si>
  <si>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</si>
  <si>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</si>
  <si>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</si>
  <si>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</si>
  <si>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</si>
  <si>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</si>
  <si>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</si>
  <si>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</si>
  <si>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</si>
  <si>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</si>
  <si>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</si>
  <si>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</si>
  <si>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</si>
  <si>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</si>
  <si>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</si>
  <si>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</si>
  <si>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</si>
  <si>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</si>
  <si>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</si>
  <si>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</si>
  <si>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</si>
  <si>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</si>
  <si>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</si>
  <si>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</si>
  <si>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</si>
  <si>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</si>
  <si>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</si>
  <si>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</si>
  <si>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</si>
  <si>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</si>
  <si>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</si>
  <si>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</si>
  <si>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</si>
  <si>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</si>
  <si>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</si>
  <si>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</si>
  <si>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</si>
  <si>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</si>
  <si>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</si>
  <si>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</si>
  <si>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</si>
  <si>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</si>
  <si>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</si>
  <si>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</si>
  <si>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</si>
  <si>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</si>
  <si>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</si>
  <si>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</si>
  <si>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</si>
  <si>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</si>
  <si>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</si>
  <si>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</si>
  <si>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</si>
  <si>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</si>
  <si>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</si>
  <si>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</si>
  <si>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</si>
  <si>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</si>
  <si>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</si>
  <si>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</si>
  <si>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</si>
  <si>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</si>
  <si>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</si>
  <si>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</si>
  <si>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</si>
  <si>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</si>
  <si>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</si>
  <si>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</si>
  <si>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</si>
  <si>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</si>
  <si>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</si>
  <si>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</si>
  <si>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</si>
  <si>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</si>
  <si>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</si>
  <si>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</si>
  <si>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</si>
  <si>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</si>
  <si>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</si>
  <si>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</si>
  <si>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</si>
  <si>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</si>
  <si>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</si>
  <si>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</si>
  <si>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</si>
  <si>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</si>
  <si>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</si>
  <si>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</si>
  <si>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</si>
  <si>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</si>
  <si>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</si>
  <si>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</si>
  <si>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</si>
  <si>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</si>
  <si>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</si>
  <si>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</si>
  <si>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</si>
  <si>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</si>
  <si>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</si>
  <si>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</si>
  <si>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</si>
  <si>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</si>
  <si>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</si>
  <si>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</si>
  <si>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</si>
  <si>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</si>
  <si>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</si>
  <si>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</si>
  <si>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</si>
  <si>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</si>
  <si>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</si>
  <si>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</si>
  <si>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</si>
  <si>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</si>
  <si>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</si>
  <si>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</si>
  <si>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</si>
  <si>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</si>
  <si>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</si>
  <si>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</si>
  <si>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</si>
  <si>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</si>
  <si>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</si>
  <si>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</si>
  <si>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</si>
  <si>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</si>
  <si>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</si>
  <si>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</si>
  <si>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</si>
  <si>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</si>
  <si>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</si>
  <si>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</si>
  <si>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</si>
  <si>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</si>
  <si>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</si>
  <si>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</si>
  <si>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</si>
  <si>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</si>
  <si>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</si>
  <si>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</si>
  <si>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</si>
  <si>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</si>
  <si>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</si>
  <si>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</si>
  <si>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</si>
  <si>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</si>
  <si>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</si>
  <si>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</si>
  <si>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</si>
  <si>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</si>
  <si>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</si>
  <si>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</si>
  <si>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</si>
  <si>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</si>
  <si>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</si>
  <si>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</si>
  <si>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</si>
  <si>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</si>
  <si>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</si>
  <si>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</si>
  <si>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</si>
  <si>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</si>
  <si>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</si>
  <si>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</si>
  <si>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</si>
  <si>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</si>
  <si>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</si>
  <si>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</si>
  <si>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</si>
  <si>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</si>
  <si>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</si>
  <si>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</si>
  <si>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</si>
  <si>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</si>
  <si>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</si>
  <si>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</si>
  <si>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</si>
  <si>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</si>
  <si>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</si>
  <si>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</si>
  <si>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</si>
  <si>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</si>
  <si>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</si>
  <si>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</si>
  <si>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</si>
  <si>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</si>
  <si>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</si>
  <si>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</si>
  <si>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</si>
  <si>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</si>
  <si>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</si>
  <si>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</si>
  <si>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</si>
  <si>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</si>
  <si>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</si>
  <si>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</si>
  <si>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</si>
  <si>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</si>
  <si>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</si>
  <si>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</si>
  <si>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</si>
  <si>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</si>
  <si>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</si>
  <si>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</si>
  <si>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</si>
  <si>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</si>
  <si>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</si>
  <si>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</si>
  <si>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</si>
  <si>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</si>
  <si>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</si>
  <si>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</si>
  <si>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</si>
  <si>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</si>
  <si>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</si>
  <si>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</si>
  <si>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</si>
  <si>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</si>
  <si>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</si>
  <si>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</si>
  <si>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</si>
  <si>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</si>
  <si>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</si>
  <si>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</si>
  <si>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</si>
  <si>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</si>
  <si>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</si>
  <si>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</si>
  <si>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</si>
  <si>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</si>
  <si>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</si>
  <si>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</si>
  <si>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</si>
  <si>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</si>
  <si>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</si>
  <si>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</si>
  <si>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</si>
  <si>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</si>
  <si>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</si>
  <si>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</si>
  <si>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</si>
  <si>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</si>
  <si>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</si>
  <si>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</si>
  <si>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</si>
  <si>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</si>
  <si>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</si>
  <si>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</si>
  <si>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</si>
  <si>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</si>
  <si>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</si>
  <si>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</si>
  <si>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</si>
  <si>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</si>
  <si>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</si>
  <si>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</si>
  <si>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</si>
  <si>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</si>
  <si>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</si>
  <si>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</si>
  <si>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</si>
  <si>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</si>
  <si>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</si>
  <si>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</si>
  <si>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</si>
  <si>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</si>
  <si>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</si>
  <si>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</si>
  <si>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</si>
  <si>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</si>
  <si>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</si>
  <si>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</si>
  <si>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</si>
  <si>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</si>
  <si>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</si>
  <si>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</si>
  <si>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</si>
  <si>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</si>
  <si>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</si>
  <si>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</si>
  <si>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</si>
  <si>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</si>
  <si>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</si>
  <si>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</si>
  <si>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</si>
  <si>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</si>
  <si>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</si>
  <si>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</si>
  <si>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</si>
  <si>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</si>
  <si>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</si>
  <si>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</si>
  <si>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</si>
  <si>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</si>
  <si>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</si>
  <si>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</si>
  <si>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</si>
  <si>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</si>
  <si>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</si>
  <si>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</si>
  <si>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</si>
  <si>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</si>
  <si>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</si>
  <si>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</si>
  <si>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</si>
  <si>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</si>
  <si>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</si>
  <si>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</si>
  <si>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</si>
  <si>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</si>
  <si>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</si>
  <si>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</si>
  <si>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</si>
  <si>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</si>
  <si>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</si>
  <si>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</si>
  <si>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</si>
  <si>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</si>
  <si>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</si>
  <si>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</si>
  <si>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</si>
  <si>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</si>
  <si>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</si>
  <si>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</si>
  <si>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</si>
  <si>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</si>
  <si>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</si>
  <si>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</si>
  <si>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</si>
  <si>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</si>
  <si>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</si>
  <si>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</si>
  <si>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</si>
  <si>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</si>
  <si>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</si>
  <si>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</si>
  <si>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</si>
  <si>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</si>
  <si>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</si>
  <si>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</si>
  <si>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</si>
  <si>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</si>
  <si>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</si>
  <si>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</si>
  <si>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</si>
  <si>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</si>
  <si>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</si>
  <si>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</si>
  <si>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</si>
  <si>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</si>
  <si>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</si>
  <si>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</si>
  <si>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</si>
  <si>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</si>
  <si>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</si>
  <si>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</si>
  <si>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</si>
  <si>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</si>
  <si>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</si>
  <si>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</si>
  <si>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</si>
  <si>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</si>
  <si>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</si>
  <si>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</si>
  <si>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</si>
  <si>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</si>
  <si>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</si>
  <si>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</si>
  <si>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</si>
  <si>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</si>
  <si>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</si>
  <si>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</si>
  <si>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</si>
  <si>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</si>
  <si>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</si>
  <si>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</si>
  <si>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</si>
  <si>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</si>
  <si>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</si>
  <si>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</si>
  <si>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</si>
  <si>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</si>
  <si>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</si>
  <si>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</si>
  <si>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</si>
  <si>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</si>
  <si>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</si>
  <si>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</si>
  <si>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</si>
  <si>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</si>
  <si>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</si>
  <si>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</si>
  <si>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</si>
  <si>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</si>
  <si>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</si>
  <si>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</si>
  <si>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</si>
  <si>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</si>
  <si>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</si>
  <si>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</si>
  <si>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</si>
  <si>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</si>
  <si>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</si>
  <si>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</si>
  <si>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</si>
  <si>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</si>
  <si>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</si>
  <si>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</si>
  <si>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</si>
  <si>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</si>
  <si>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</si>
  <si>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</si>
  <si>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</si>
  <si>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</si>
  <si>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</si>
  <si>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</si>
  <si>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</si>
  <si>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</si>
  <si>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</si>
  <si>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</si>
  <si>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</si>
  <si>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</si>
  <si>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</si>
  <si>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</si>
  <si>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</si>
  <si>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</si>
  <si>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</si>
  <si>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</si>
  <si>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</si>
  <si>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</si>
  <si>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</si>
  <si>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</si>
  <si>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</si>
  <si>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</si>
  <si>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</si>
  <si>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</si>
  <si>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</si>
  <si>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</si>
  <si>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</si>
  <si>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</si>
  <si>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</si>
  <si>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</si>
  <si>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</si>
  <si>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</si>
  <si>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</si>
  <si>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</si>
  <si>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</si>
  <si>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</si>
  <si>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</si>
  <si>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</si>
  <si>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</si>
  <si>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</si>
  <si>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</si>
  <si>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</si>
  <si>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</si>
  <si>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</si>
  <si>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</si>
  <si>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</si>
  <si>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</si>
  <si>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</si>
  <si>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</si>
  <si>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</si>
  <si>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</si>
  <si>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</si>
  <si>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</si>
  <si>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</si>
  <si>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</si>
  <si>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</si>
  <si>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</si>
  <si>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</si>
  <si>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</si>
  <si>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</si>
  <si>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</si>
  <si>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</si>
  <si>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</si>
  <si>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</si>
  <si>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</si>
  <si>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</si>
  <si>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</si>
  <si>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</si>
  <si>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</si>
  <si>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</si>
  <si>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</si>
  <si>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</si>
  <si>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</si>
  <si>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</si>
  <si>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</si>
  <si>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</si>
  <si>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</si>
  <si>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</si>
  <si>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</si>
  <si>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</si>
  <si>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</si>
  <si>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</si>
  <si>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</si>
  <si>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</si>
  <si>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</si>
  <si>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</si>
  <si>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</si>
  <si>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</si>
  <si>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</si>
  <si>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</si>
  <si>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</si>
  <si>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</si>
  <si>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</si>
  <si>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</si>
  <si>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</si>
  <si>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</si>
  <si>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</si>
  <si>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</si>
  <si>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</si>
  <si>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</si>
  <si>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</si>
  <si>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</si>
  <si>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</si>
  <si>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</si>
  <si>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</si>
  <si>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</si>
  <si>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</si>
  <si>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</si>
  <si>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</si>
  <si>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</si>
  <si>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</si>
  <si>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</si>
  <si>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</si>
  <si>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</si>
  <si>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</si>
  <si>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</si>
  <si>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</si>
  <si>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</si>
  <si>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</si>
  <si>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</si>
  <si>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</si>
  <si>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</si>
  <si>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</si>
  <si>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</si>
  <si>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</si>
  <si>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</si>
  <si>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</si>
  <si>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</si>
  <si>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</si>
  <si>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</si>
  <si>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</si>
  <si>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</si>
  <si>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</si>
  <si>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</si>
  <si>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</si>
  <si>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</si>
  <si>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</si>
  <si>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</si>
  <si>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</si>
  <si>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</si>
  <si>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</si>
  <si>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</si>
  <si>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</si>
  <si>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</si>
  <si>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</si>
  <si>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</si>
  <si>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</si>
  <si>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</si>
  <si>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</si>
  <si>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</si>
  <si>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</si>
  <si>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</si>
  <si>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</si>
  <si>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</si>
  <si>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</si>
  <si>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</si>
  <si>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</si>
  <si>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</si>
  <si>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</si>
  <si>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</si>
  <si>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</si>
  <si>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</si>
  <si>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</si>
  <si>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</si>
  <si>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</si>
  <si>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</si>
  <si>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</si>
  <si>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</si>
  <si>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</si>
  <si>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</si>
  <si>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</si>
  <si>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</si>
  <si>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</si>
  <si>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</si>
  <si>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</si>
  <si>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</si>
  <si>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</si>
  <si>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</si>
  <si>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</si>
  <si>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</si>
  <si>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</si>
  <si>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</si>
  <si>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</si>
  <si>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</si>
  <si>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</si>
  <si>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</si>
  <si>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</si>
  <si>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</si>
  <si>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</si>
  <si>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</si>
  <si>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</si>
  <si>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</si>
  <si>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</si>
  <si>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</si>
  <si>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</si>
  <si>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</si>
  <si>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</si>
  <si>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</si>
  <si>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</si>
  <si>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</si>
  <si>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</si>
  <si>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</si>
  <si>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</si>
  <si>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</si>
  <si>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</si>
  <si>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</si>
  <si>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</si>
  <si>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</si>
  <si>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</si>
  <si>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</si>
  <si>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</si>
  <si>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</si>
  <si>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</si>
  <si>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</si>
  <si>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</si>
  <si>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</si>
  <si>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</si>
  <si>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</si>
  <si>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</si>
  <si>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</si>
  <si>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</si>
  <si>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</si>
  <si>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</si>
  <si>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</si>
  <si>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</si>
  <si>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</si>
  <si>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</si>
  <si>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</si>
  <si>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</si>
  <si>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</si>
  <si>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</si>
  <si>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</si>
  <si>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</si>
  <si>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</si>
  <si>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</si>
  <si>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</si>
  <si>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</si>
  <si>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</si>
  <si>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</si>
  <si>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</si>
  <si>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</si>
  <si>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</si>
  <si>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</si>
  <si>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</si>
  <si>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</si>
  <si>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</si>
  <si>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</si>
  <si>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</si>
  <si>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</si>
  <si>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</si>
  <si>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</si>
  <si>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</si>
  <si>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</si>
  <si>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</si>
  <si>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</si>
  <si>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</si>
  <si>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</si>
  <si>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</si>
  <si>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</si>
  <si>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</si>
  <si>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</si>
  <si>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</si>
  <si>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</si>
  <si>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</si>
  <si>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</si>
  <si>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</si>
  <si>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</si>
  <si>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</si>
  <si>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</si>
  <si>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</si>
  <si>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</si>
  <si>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</si>
  <si>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</si>
  <si>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</si>
  <si>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</si>
  <si>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</si>
  <si>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</si>
  <si>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</si>
  <si>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</si>
  <si>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</si>
  <si>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</si>
  <si>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</si>
  <si>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</si>
  <si>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</si>
  <si>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</si>
  <si>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</si>
  <si>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</si>
  <si>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</si>
  <si>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</si>
  <si>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</si>
  <si>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</si>
  <si>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</si>
  <si>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</si>
  <si>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</si>
  <si>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</si>
  <si>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</si>
  <si>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</si>
  <si>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</si>
  <si>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</si>
  <si>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</si>
  <si>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</si>
  <si>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</si>
  <si>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</si>
  <si>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</si>
  <si>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</si>
  <si>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</si>
  <si>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</si>
  <si>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</si>
  <si>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</si>
  <si>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</si>
  <si>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</si>
  <si>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</si>
  <si>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</si>
  <si>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</si>
  <si>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</si>
  <si>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</si>
  <si>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</si>
  <si>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</si>
  <si>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</si>
  <si>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</si>
  <si>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</si>
  <si>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</si>
  <si>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</si>
  <si>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</si>
  <si>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</si>
  <si>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</si>
  <si>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</si>
  <si>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</si>
  <si>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</si>
  <si>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</si>
  <si>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</si>
  <si>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</si>
  <si>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</si>
  <si>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</si>
  <si>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</si>
  <si>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</si>
  <si>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</si>
  <si>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</si>
  <si>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</si>
  <si>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</si>
  <si>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</si>
  <si>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</si>
  <si>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</si>
  <si>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</si>
  <si>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</si>
  <si>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</si>
  <si>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</si>
  <si>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</si>
  <si>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</si>
  <si>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</si>
  <si>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</si>
  <si>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</si>
  <si>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</si>
  <si>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</si>
  <si>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</si>
  <si>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</si>
  <si>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</si>
  <si>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</si>
  <si>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</si>
  <si>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</si>
  <si>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</si>
  <si>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</si>
  <si>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</si>
  <si>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</si>
  <si>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</si>
  <si>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</si>
  <si>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</si>
  <si>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</si>
  <si>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</si>
  <si>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</si>
  <si>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</si>
  <si>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</si>
  <si>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</si>
  <si>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</si>
  <si>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</si>
  <si>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</si>
  <si>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</si>
  <si>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</si>
  <si>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</si>
  <si>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</si>
  <si>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</si>
  <si>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</si>
  <si>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</si>
  <si>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</si>
  <si>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</si>
  <si>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</si>
  <si>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</si>
  <si>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</si>
  <si>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</si>
  <si>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</si>
  <si>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</si>
  <si>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</si>
  <si>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</si>
  <si>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</si>
  <si>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</si>
  <si>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</si>
  <si>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</si>
  <si>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</si>
  <si>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</si>
  <si>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</si>
  <si>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</si>
  <si>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</si>
  <si>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</si>
  <si>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</si>
  <si>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</si>
  <si>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</si>
  <si>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</si>
  <si>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</si>
  <si>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</si>
  <si>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</si>
  <si>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</si>
  <si>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</si>
  <si>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</si>
  <si>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</si>
  <si>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</si>
  <si>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</si>
  <si>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</si>
  <si>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</si>
  <si>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</si>
  <si>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</si>
  <si>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</si>
  <si>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</si>
  <si>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</si>
  <si>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</si>
  <si>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</si>
  <si>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</si>
  <si>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</si>
  <si>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</si>
  <si>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</si>
  <si>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</si>
  <si>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</si>
  <si>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</si>
  <si>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</si>
  <si>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</si>
  <si>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</si>
  <si>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</si>
  <si>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</si>
  <si>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</si>
  <si>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</si>
  <si>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</si>
  <si>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</si>
  <si>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</si>
  <si>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</si>
  <si>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</si>
  <si>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</si>
  <si>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</si>
  <si>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</si>
  <si>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</si>
  <si>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</si>
  <si>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</si>
  <si>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</si>
  <si>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</si>
  <si>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</si>
  <si>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</si>
  <si>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</si>
  <si>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</si>
  <si>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</si>
  <si>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</si>
  <si>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</si>
  <si>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</si>
  <si>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</si>
  <si>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</si>
  <si>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</si>
  <si>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</si>
  <si>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</si>
  <si>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</si>
  <si>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</si>
  <si>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</si>
  <si>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</si>
  <si>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</si>
  <si>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</si>
  <si>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</si>
  <si>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</si>
  <si>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</si>
  <si>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</si>
  <si>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</si>
  <si>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</si>
  <si>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</si>
  <si>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</si>
  <si>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</si>
  <si>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</si>
  <si>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</si>
  <si>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</si>
  <si>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</si>
  <si>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</si>
  <si>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</si>
  <si>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</si>
  <si>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</si>
  <si>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</si>
  <si>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</si>
  <si>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</si>
  <si>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</si>
  <si>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</si>
  <si>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</si>
  <si>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</si>
  <si>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</si>
  <si>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</si>
  <si>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</si>
  <si>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</si>
  <si>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</si>
  <si>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</si>
  <si>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</si>
  <si>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</si>
  <si>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</si>
  <si>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</si>
  <si>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</si>
  <si>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</si>
  <si>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</si>
  <si>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</si>
  <si>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</si>
  <si>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</si>
  <si>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</si>
  <si>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</si>
  <si>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</si>
  <si>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</si>
  <si>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</si>
  <si>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</si>
  <si>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</si>
  <si>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</si>
  <si>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</si>
  <si>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</si>
  <si>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</si>
  <si>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</si>
  <si>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</si>
  <si>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</si>
  <si>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</si>
  <si>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</si>
  <si>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</si>
  <si>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</si>
  <si>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</si>
  <si>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</si>
  <si>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</si>
  <si>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</si>
  <si>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</si>
  <si>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</si>
  <si>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</si>
  <si>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</si>
  <si>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</si>
  <si>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</si>
  <si>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</si>
  <si>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</si>
  <si>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</si>
  <si>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</si>
  <si>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</si>
  <si>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</si>
  <si>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</si>
  <si>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</si>
  <si>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</si>
  <si>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</si>
  <si>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</si>
  <si>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</si>
  <si>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</si>
  <si>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</si>
  <si>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</si>
  <si>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</si>
  <si>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</si>
  <si>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</si>
  <si>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</si>
  <si>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</si>
  <si>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</si>
  <si>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</si>
  <si>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</si>
  <si>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</si>
  <si>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</si>
  <si>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</si>
  <si>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</si>
  <si>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</si>
  <si>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</si>
  <si>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</si>
  <si>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</si>
  <si>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</si>
  <si>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</si>
  <si>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</si>
  <si>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</si>
  <si>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</si>
  <si>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</si>
  <si>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</si>
  <si>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</si>
  <si>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</si>
  <si>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</si>
  <si>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</si>
  <si>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</si>
  <si>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</si>
  <si>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</si>
  <si>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</si>
  <si>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</si>
  <si>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</si>
  <si>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</si>
  <si>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</si>
  <si>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</si>
  <si>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</si>
  <si>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</si>
  <si>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</si>
  <si>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</si>
  <si>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</si>
  <si>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</si>
  <si>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</si>
  <si>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</si>
  <si>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</si>
  <si>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</si>
  <si>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</si>
  <si>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</si>
  <si>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</si>
  <si>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</si>
  <si>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</si>
  <si>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</si>
  <si>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</si>
  <si>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</si>
  <si>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</si>
  <si>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</si>
  <si>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</si>
  <si>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</si>
  <si>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</si>
  <si>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</si>
  <si>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</si>
  <si>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</si>
  <si>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</si>
  <si>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</si>
  <si>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</si>
  <si>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</si>
  <si>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</si>
  <si>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</si>
  <si>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</si>
  <si>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</si>
  <si>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</si>
  <si>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</si>
  <si>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</si>
  <si>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</si>
  <si>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</si>
  <si>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</si>
  <si>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</si>
  <si>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</si>
  <si>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</si>
  <si>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</si>
  <si>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</si>
  <si>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</si>
  <si>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</si>
  <si>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</si>
  <si>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</si>
  <si>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</si>
  <si>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</si>
  <si>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</si>
  <si>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</si>
  <si>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</si>
  <si>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</si>
  <si>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</si>
  <si>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</si>
  <si>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</si>
  <si>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</si>
  <si>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</si>
  <si>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</si>
  <si>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</si>
  <si>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</si>
  <si>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</si>
  <si>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</si>
  <si>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</si>
  <si>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</si>
  <si>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</si>
  <si>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</si>
  <si>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</si>
  <si>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</si>
  <si>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</si>
  <si>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</si>
  <si>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</si>
  <si>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</si>
  <si>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</si>
  <si>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</si>
  <si>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</si>
  <si>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</si>
  <si>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</si>
  <si>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</si>
  <si>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</si>
  <si>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</si>
  <si>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</si>
  <si>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</si>
  <si>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</si>
  <si>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</si>
  <si>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</si>
  <si>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</si>
  <si>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</si>
  <si>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</si>
  <si>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</si>
  <si>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</si>
  <si>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</si>
  <si>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</si>
  <si>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</si>
  <si>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</si>
  <si>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</si>
  <si>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</si>
  <si>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</si>
  <si>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</si>
  <si>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</si>
  <si>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</si>
  <si>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</si>
  <si>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</si>
  <si>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</si>
  <si>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</si>
  <si>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</si>
  <si>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</si>
  <si>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</si>
  <si>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</si>
  <si>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</si>
  <si>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</si>
  <si>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</si>
  <si>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</si>
  <si>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</si>
  <si>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</si>
  <si>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</si>
  <si>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</si>
  <si>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</si>
  <si>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</si>
  <si>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</si>
  <si>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</si>
  <si>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</si>
  <si>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</si>
  <si>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</si>
  <si>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</si>
  <si>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</si>
  <si>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</si>
  <si>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</si>
  <si>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</si>
  <si>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</si>
  <si>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</si>
  <si>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</si>
  <si>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</si>
  <si>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</si>
  <si>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</si>
  <si>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</si>
  <si>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</si>
  <si>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</si>
  <si>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</si>
  <si>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</si>
  <si>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</si>
  <si>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</si>
  <si>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</si>
  <si>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</si>
  <si>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</si>
  <si>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</si>
  <si>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</si>
  <si>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</si>
  <si>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</si>
  <si>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</si>
  <si>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</si>
  <si>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</si>
  <si>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</si>
  <si>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</si>
  <si>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</si>
  <si>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</si>
  <si>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</si>
  <si>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</si>
  <si>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</si>
  <si>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</si>
  <si>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</si>
  <si>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</si>
  <si>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</si>
  <si>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</si>
  <si>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</si>
  <si>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</si>
  <si>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</si>
  <si>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</si>
  <si>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</si>
  <si>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</si>
  <si>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</si>
  <si>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</si>
  <si>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</si>
  <si>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</si>
  <si>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</si>
  <si>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</si>
  <si>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</si>
  <si>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</si>
  <si>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</si>
  <si>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</si>
  <si>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</si>
  <si>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</si>
  <si>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</si>
  <si>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</si>
  <si>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</si>
  <si>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</si>
  <si>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</si>
  <si>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</si>
  <si>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</si>
  <si>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</si>
  <si>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</si>
  <si>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</si>
  <si>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</si>
  <si>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</si>
  <si>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</si>
  <si>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</si>
  <si>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</si>
  <si>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</si>
  <si>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</si>
  <si>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</si>
  <si>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</si>
  <si>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</si>
  <si>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</si>
  <si>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</si>
  <si>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</si>
  <si>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</si>
  <si>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</si>
  <si>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</si>
  <si>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</si>
  <si>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</si>
  <si>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</si>
  <si>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</si>
  <si>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</si>
  <si>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</si>
  <si>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</si>
  <si>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</si>
  <si>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</si>
  <si>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</si>
  <si>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</si>
  <si>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</si>
  <si>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</si>
  <si>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</si>
  <si>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</si>
  <si>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</si>
  <si>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</si>
  <si>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</si>
  <si>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</si>
  <si>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</si>
  <si>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</si>
  <si>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</si>
  <si>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</si>
  <si>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</si>
  <si>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</si>
  <si>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</si>
  <si>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</si>
  <si>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</si>
  <si>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</si>
  <si>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</si>
  <si>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</si>
  <si>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</si>
  <si>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</si>
  <si>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</si>
  <si>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</si>
  <si>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</si>
  <si>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</si>
  <si>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</si>
  <si>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</si>
  <si>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</si>
  <si>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</si>
  <si>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</si>
  <si>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</si>
  <si>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</si>
  <si>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</si>
  <si>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</si>
  <si>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</si>
  <si>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</si>
  <si>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</si>
  <si>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</si>
  <si>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</si>
  <si>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</si>
  <si>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</si>
  <si>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</si>
  <si>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</si>
  <si>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</si>
  <si>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</si>
  <si>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</si>
  <si>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</si>
  <si>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</si>
  <si>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</si>
  <si>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</si>
  <si>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</si>
  <si>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</si>
  <si>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</si>
  <si>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</si>
  <si>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</si>
  <si>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</si>
  <si>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</si>
  <si>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</si>
  <si>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</si>
  <si>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</si>
  <si>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</si>
  <si>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</si>
  <si>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</si>
  <si>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</si>
  <si>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</si>
  <si>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</si>
  <si>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</si>
  <si>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</si>
  <si>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</si>
  <si>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</si>
  <si>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</si>
  <si>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</si>
  <si>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</si>
  <si>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</si>
  <si>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</si>
  <si>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</si>
  <si>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</si>
  <si>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</si>
  <si>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</si>
  <si>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</si>
  <si>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</si>
  <si>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</si>
  <si>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</si>
  <si>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</si>
  <si>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</si>
  <si>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</si>
  <si>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</si>
  <si>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</si>
  <si>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</si>
  <si>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</si>
  <si>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</si>
  <si>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</si>
  <si>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</si>
  <si>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</si>
  <si>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</si>
  <si>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</si>
  <si>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</si>
  <si>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</si>
  <si>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</si>
  <si>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</si>
  <si>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</si>
  <si>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</si>
  <si>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</si>
  <si>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</si>
  <si>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</si>
  <si>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</si>
  <si>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</si>
  <si>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</si>
  <si>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</si>
  <si>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</si>
  <si>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</si>
  <si>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</si>
  <si>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</si>
  <si>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</si>
  <si>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</si>
  <si>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</si>
  <si>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</si>
  <si>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</si>
  <si>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</si>
  <si>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</si>
  <si>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</si>
  <si>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</si>
  <si>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</si>
  <si>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</si>
  <si>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</si>
  <si>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</si>
  <si>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</si>
  <si>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</si>
  <si>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</si>
  <si>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</si>
  <si>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</si>
  <si>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</si>
  <si>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</si>
  <si>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</si>
  <si>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</si>
  <si>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</si>
  <si>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</si>
  <si>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</si>
  <si>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</si>
  <si>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</si>
  <si>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</si>
  <si>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</si>
  <si>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</si>
  <si>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</si>
  <si>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</si>
  <si>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</si>
  <si>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</si>
  <si>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</si>
  <si>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</si>
  <si>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</si>
  <si>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</si>
  <si>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</si>
  <si>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</si>
  <si>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</si>
  <si>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</si>
  <si>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</si>
  <si>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</si>
  <si>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</si>
  <si>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</si>
  <si>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</si>
  <si>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</si>
  <si>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</si>
  <si>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</si>
  <si>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</si>
  <si>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</si>
  <si>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</si>
  <si>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</si>
  <si>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</si>
  <si>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</si>
  <si>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</si>
  <si>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</si>
  <si>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</si>
  <si>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</si>
  <si>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</si>
  <si>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</si>
  <si>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</si>
  <si>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</si>
  <si>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</si>
  <si>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</si>
  <si>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</si>
  <si>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</si>
  <si>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</si>
  <si>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</si>
  <si>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</si>
  <si>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</si>
  <si>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</si>
  <si>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</si>
  <si>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</si>
  <si>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</si>
  <si>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</si>
  <si>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</si>
  <si>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</si>
  <si>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</si>
  <si>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</si>
  <si>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</si>
  <si>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</si>
  <si>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</si>
  <si>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</si>
  <si>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</si>
  <si>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</si>
  <si>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</si>
  <si>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</si>
  <si>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</si>
  <si>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</si>
  <si>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</si>
  <si>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</si>
  <si>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</si>
  <si>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</si>
  <si>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</si>
  <si>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</si>
  <si>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</si>
  <si>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</si>
  <si>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</si>
  <si>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</si>
  <si>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</si>
  <si>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</si>
  <si>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</si>
  <si>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</si>
  <si>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</si>
  <si>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</si>
  <si>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</si>
  <si>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</si>
  <si>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</si>
  <si>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</si>
  <si>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</si>
  <si>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</si>
  <si>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</si>
  <si>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</si>
  <si>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</si>
  <si>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</si>
  <si>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</si>
  <si>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</si>
  <si>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</si>
  <si>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</si>
  <si>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</si>
  <si>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</si>
  <si>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</si>
  <si>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</si>
  <si>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</si>
  <si>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</si>
  <si>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</si>
  <si>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</si>
  <si>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</si>
  <si>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</si>
  <si>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</si>
  <si>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</si>
  <si>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</si>
  <si>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</si>
  <si>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</si>
  <si>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</si>
  <si>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</si>
  <si>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</si>
  <si>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</si>
  <si>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</si>
  <si>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</si>
  <si>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</si>
  <si>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</si>
  <si>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</si>
  <si>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</si>
  <si>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</si>
  <si>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</si>
  <si>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</si>
  <si>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</si>
  <si>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</si>
  <si>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</si>
  <si>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</si>
  <si>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</si>
  <si>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</si>
  <si>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</si>
  <si>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</si>
  <si>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</si>
  <si>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</si>
  <si>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</si>
  <si>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</si>
  <si>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</si>
  <si>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</si>
  <si>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</si>
  <si>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</si>
  <si>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</si>
  <si>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</si>
  <si>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</si>
  <si>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</si>
  <si>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</si>
  <si>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</si>
  <si>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</si>
  <si>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</si>
  <si>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</si>
  <si>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</si>
  <si>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</si>
  <si>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</si>
  <si>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</si>
  <si>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</si>
  <si>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</si>
  <si>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</si>
  <si>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</si>
  <si>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</si>
  <si>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</si>
  <si>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</si>
  <si>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</si>
  <si>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</si>
  <si>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</si>
  <si>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</si>
  <si>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</si>
  <si>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</si>
  <si>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</si>
  <si>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</si>
  <si>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</si>
  <si>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</si>
  <si>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</si>
  <si>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</si>
  <si>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</si>
  <si>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</si>
  <si>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</si>
  <si>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</si>
  <si>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</si>
  <si>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</si>
  <si>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</si>
  <si>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</si>
  <si>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</si>
  <si>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</si>
  <si>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</si>
  <si>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</si>
  <si>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</si>
  <si>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</si>
  <si>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</si>
  <si>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</si>
  <si>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</si>
  <si>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</si>
  <si>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</si>
  <si>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</si>
  <si>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</si>
  <si>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</si>
  <si>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</si>
  <si>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</si>
  <si>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</si>
  <si>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</si>
  <si>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</si>
  <si>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</si>
  <si>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</si>
  <si>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</si>
  <si>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</si>
  <si>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</si>
  <si>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</si>
  <si>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</si>
  <si>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</si>
  <si>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</si>
  <si>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</si>
  <si>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</si>
  <si>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</si>
  <si>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</si>
  <si>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</si>
  <si>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</si>
  <si>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</si>
  <si>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</si>
  <si>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</si>
  <si>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</si>
  <si>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</si>
  <si>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</si>
  <si>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</si>
  <si>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</si>
  <si>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</si>
  <si>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</si>
  <si>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</si>
  <si>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</si>
  <si>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</si>
  <si>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</si>
  <si>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</si>
  <si>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</si>
  <si>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</si>
  <si>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</si>
  <si>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</si>
  <si>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</si>
  <si>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</si>
  <si>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</si>
  <si>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</si>
  <si>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</si>
  <si>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</si>
  <si>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</si>
  <si>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</si>
  <si>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</si>
  <si>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</si>
  <si>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</si>
  <si>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</si>
  <si>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</si>
  <si>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</si>
  <si>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</si>
  <si>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</si>
  <si>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</si>
  <si>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</si>
  <si>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</si>
  <si>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</si>
  <si>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</si>
  <si>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</si>
  <si>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</si>
  <si>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</si>
  <si>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</si>
  <si>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</si>
  <si>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</si>
  <si>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</si>
  <si>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</si>
  <si>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</si>
  <si>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</si>
  <si>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</si>
  <si>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</si>
  <si>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</si>
  <si>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</si>
  <si>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</si>
  <si>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</si>
  <si>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</si>
  <si>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</si>
  <si>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</si>
  <si>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</si>
  <si>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</si>
  <si>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</si>
  <si>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</si>
  <si>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</si>
  <si>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</si>
  <si>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</si>
  <si>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</si>
  <si>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</si>
  <si>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</si>
  <si>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</si>
  <si>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</si>
  <si>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</si>
  <si>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</si>
  <si>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</si>
  <si>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</si>
  <si>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</si>
  <si>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</si>
  <si>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</si>
  <si>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</si>
  <si>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</si>
  <si>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</si>
  <si>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</si>
  <si>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</si>
  <si>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</si>
  <si>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</si>
  <si>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</si>
  <si>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</si>
  <si>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</si>
  <si>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</si>
  <si>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</si>
  <si>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</si>
  <si>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</si>
  <si>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</si>
  <si>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</si>
  <si>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</si>
  <si>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</si>
  <si>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</si>
  <si>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</si>
  <si>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</si>
  <si>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</si>
  <si>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</si>
  <si>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</si>
  <si>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</si>
  <si>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</si>
  <si>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</si>
  <si>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</si>
  <si>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</si>
  <si>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</si>
  <si>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</si>
  <si>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</si>
  <si>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</si>
  <si>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</si>
  <si>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</si>
  <si>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</si>
  <si>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</si>
  <si>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</si>
  <si>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</si>
  <si>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</si>
  <si>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</si>
  <si>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</si>
  <si>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</si>
  <si>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</si>
  <si>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</si>
  <si>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</si>
  <si>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</si>
  <si>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</si>
  <si>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</si>
  <si>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</si>
  <si>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</si>
  <si>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</si>
  <si>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</si>
  <si>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</si>
  <si>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</si>
  <si>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</si>
  <si>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</si>
  <si>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</si>
  <si>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</si>
  <si>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</si>
  <si>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</si>
  <si>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</si>
  <si>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</si>
  <si>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</si>
  <si>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</si>
  <si>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</si>
  <si>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</si>
  <si>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</si>
  <si>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</si>
  <si>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</si>
  <si>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</si>
  <si>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</si>
  <si>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</si>
  <si>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</si>
  <si>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</si>
  <si>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</si>
  <si>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</si>
  <si>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</si>
  <si>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</si>
  <si>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</si>
  <si>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</si>
  <si>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</si>
  <si>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</si>
  <si>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</si>
  <si>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</si>
  <si>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</si>
  <si>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</si>
  <si>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</si>
  <si>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</si>
  <si>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</si>
  <si>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</si>
  <si>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</si>
  <si>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</si>
  <si>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</si>
  <si>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</si>
  <si>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</si>
  <si>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</si>
  <si>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</si>
  <si>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</si>
  <si>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</si>
  <si>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</si>
  <si>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</si>
  <si>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</si>
  <si>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</si>
  <si>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</si>
  <si>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</si>
  <si>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</si>
  <si>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</si>
  <si>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</si>
  <si>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</si>
  <si>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</si>
  <si>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</si>
  <si>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</si>
  <si>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</si>
  <si>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</si>
  <si>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</si>
  <si>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</si>
  <si>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</si>
  <si>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</si>
  <si>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</si>
  <si>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</si>
  <si>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</si>
  <si>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</si>
  <si>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</si>
  <si>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</si>
  <si>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</si>
  <si>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</si>
  <si>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</si>
  <si>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</si>
  <si>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</si>
  <si>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</si>
  <si>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</si>
  <si>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</si>
  <si>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</si>
  <si>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</si>
  <si>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</si>
  <si>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</si>
  <si>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</si>
  <si>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</si>
  <si>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</si>
  <si>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</si>
  <si>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</si>
  <si>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</si>
  <si>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</si>
  <si>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</si>
  <si>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</si>
  <si>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</si>
  <si>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</si>
  <si>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</si>
  <si>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</si>
  <si>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</si>
  <si>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</si>
  <si>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</si>
  <si>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</si>
  <si>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</si>
  <si>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</si>
  <si>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</si>
  <si>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</si>
  <si>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</si>
  <si>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</si>
  <si>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</si>
  <si>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</si>
  <si>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</si>
  <si>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</si>
  <si>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</si>
  <si>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</si>
  <si>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</si>
  <si>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</si>
  <si>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</si>
  <si>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</si>
  <si>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</si>
  <si>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</si>
  <si>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</si>
  <si>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</si>
  <si>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</si>
  <si>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</si>
  <si>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</si>
  <si>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</si>
  <si>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</si>
  <si>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</si>
  <si>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</si>
  <si>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</si>
  <si>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</si>
  <si>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</si>
  <si>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</si>
  <si>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</si>
  <si>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</si>
  <si>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</si>
  <si>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</si>
  <si>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</si>
  <si>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</si>
  <si>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</si>
  <si>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</si>
  <si>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</si>
  <si>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</si>
  <si>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</si>
  <si>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</si>
  <si>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</si>
  <si>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</si>
  <si>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</si>
  <si>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</si>
  <si>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</si>
  <si>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</si>
  <si>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</si>
  <si>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</si>
  <si>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</si>
  <si>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</si>
  <si>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</si>
  <si>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</si>
  <si>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</si>
  <si>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</si>
  <si>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</si>
  <si>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</si>
  <si>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</si>
  <si>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</si>
  <si>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</si>
  <si>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</si>
  <si>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</si>
  <si>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</si>
  <si>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</si>
  <si>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</si>
  <si>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</si>
  <si>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</si>
  <si>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</si>
  <si>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</si>
  <si>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</si>
  <si>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</si>
  <si>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</si>
  <si>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</si>
  <si>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</si>
  <si>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</si>
  <si>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</si>
  <si>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</si>
  <si>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</si>
  <si>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</si>
  <si>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</si>
  <si>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</si>
  <si>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</si>
  <si>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</si>
  <si>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</si>
  <si>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</si>
  <si>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</si>
  <si>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</si>
  <si>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</si>
  <si>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</si>
  <si>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</si>
  <si>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</si>
  <si>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</si>
  <si>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</si>
  <si>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</si>
  <si>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</si>
  <si>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</si>
  <si>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</si>
  <si>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</si>
  <si>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</si>
  <si>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</si>
  <si>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</si>
  <si>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</si>
  <si>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</si>
  <si>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</si>
  <si>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</si>
  <si>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</si>
  <si>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</si>
  <si>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</si>
  <si>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</si>
  <si>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</si>
  <si>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</si>
  <si>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</si>
  <si>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</si>
  <si>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</si>
  <si>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</si>
  <si>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</si>
  <si>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</si>
  <si>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</si>
  <si>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</si>
  <si>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</si>
  <si>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</si>
  <si>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</si>
  <si>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</si>
  <si>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</si>
  <si>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</si>
  <si>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</si>
  <si>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</si>
  <si>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</si>
  <si>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</si>
  <si>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</si>
  <si>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</si>
  <si>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</si>
  <si>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</si>
  <si>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</si>
  <si>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</si>
  <si>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</si>
  <si>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</si>
  <si>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</si>
  <si>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</si>
  <si>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</si>
  <si>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</si>
  <si>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</si>
  <si>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</si>
  <si>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</si>
  <si>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</si>
  <si>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</si>
  <si>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</si>
  <si>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</si>
  <si>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</si>
  <si>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</si>
  <si>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</si>
  <si>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</si>
  <si>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</si>
  <si>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</si>
  <si>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</si>
  <si>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</si>
  <si>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</si>
  <si>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</si>
  <si>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</si>
  <si>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</si>
  <si>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</si>
  <si>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</si>
  <si>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</si>
  <si>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</si>
  <si>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</si>
  <si>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</si>
  <si>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</si>
  <si>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</si>
  <si>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</si>
  <si>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</si>
  <si>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</si>
  <si>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</si>
  <si>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</si>
  <si>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</si>
  <si>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</si>
  <si>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</si>
  <si>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</si>
  <si>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</si>
  <si>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</si>
  <si>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</si>
  <si>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</si>
  <si>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</si>
  <si>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</si>
  <si>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</si>
  <si>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</si>
  <si>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</si>
  <si>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</si>
  <si>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</si>
  <si>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</si>
  <si>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</si>
  <si>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</si>
  <si>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</si>
  <si>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</si>
  <si>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</si>
  <si>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</si>
  <si>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</si>
  <si>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</si>
  <si>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</si>
  <si>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</si>
  <si>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</si>
  <si>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</si>
  <si>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</si>
  <si>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</si>
  <si>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</si>
  <si>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</si>
  <si>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</si>
  <si>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</si>
  <si>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</si>
  <si>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</si>
  <si>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</si>
  <si>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</si>
  <si>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</si>
  <si>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</si>
  <si>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</si>
  <si>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</si>
  <si>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</si>
  <si>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</si>
  <si>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</si>
  <si>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</si>
  <si>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</si>
  <si>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</si>
  <si>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</si>
  <si>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</si>
  <si>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</si>
  <si>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</si>
  <si>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</si>
  <si>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</si>
  <si>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</si>
  <si>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</si>
  <si>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</si>
  <si>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</si>
  <si>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</si>
  <si>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</si>
  <si>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</si>
  <si>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</si>
  <si>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</si>
  <si>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</si>
  <si>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</si>
  <si>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</si>
  <si>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</si>
  <si>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</si>
  <si>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</si>
  <si>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</si>
  <si>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</si>
  <si>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</si>
  <si>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</si>
  <si>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</si>
  <si>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</si>
  <si>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</si>
  <si>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</si>
  <si>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</si>
  <si>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</si>
  <si>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</si>
  <si>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</si>
  <si>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</si>
  <si>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</si>
  <si>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</si>
  <si>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</si>
  <si>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</si>
  <si>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</si>
  <si>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</si>
  <si>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</si>
  <si>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</si>
  <si>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</si>
  <si>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</si>
  <si>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</si>
  <si>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</si>
  <si>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</si>
  <si>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</si>
  <si>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</si>
  <si>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</si>
  <si>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</si>
  <si>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</si>
  <si>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</si>
  <si>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</si>
  <si>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</si>
  <si>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</si>
  <si>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</si>
  <si>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</si>
  <si>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</si>
  <si>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</si>
  <si>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</si>
  <si>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</si>
  <si>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</si>
  <si>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</si>
  <si>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</si>
  <si>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</si>
  <si>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</si>
  <si>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</si>
  <si>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</si>
  <si>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</si>
  <si>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</si>
  <si>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</si>
  <si>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</si>
  <si>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</si>
  <si>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</si>
  <si>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</si>
  <si>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</si>
  <si>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</si>
  <si>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</si>
  <si>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</si>
  <si>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</si>
  <si>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</si>
  <si>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</si>
  <si>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</si>
  <si>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</si>
  <si>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</si>
  <si>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</si>
  <si>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</si>
  <si>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</si>
  <si>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</si>
  <si>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</si>
  <si>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</si>
  <si>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</si>
  <si>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</si>
  <si>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</si>
  <si>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</si>
  <si>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</si>
  <si>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</si>
  <si>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</si>
  <si>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</si>
  <si>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</si>
  <si>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</si>
  <si>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</si>
  <si>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</si>
  <si>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</si>
  <si>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</si>
  <si>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</si>
  <si>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</si>
  <si>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</si>
  <si>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</si>
  <si>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</si>
  <si>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</si>
  <si>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</si>
  <si>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</si>
  <si>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</si>
  <si>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</si>
  <si>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</si>
  <si>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</si>
  <si>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</si>
  <si>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</si>
  <si>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</si>
  <si>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</si>
  <si>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</si>
  <si>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</si>
  <si>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</si>
  <si>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</si>
  <si>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</si>
  <si>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</si>
  <si>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</si>
  <si>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</si>
  <si>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</si>
  <si>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</si>
  <si>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</si>
  <si>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</si>
  <si>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</si>
  <si>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</si>
  <si>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</si>
  <si>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</si>
  <si>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</si>
  <si>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</si>
  <si>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</si>
  <si>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</si>
  <si>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</si>
  <si>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</si>
  <si>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</si>
  <si>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</si>
  <si>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</si>
  <si>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</si>
  <si>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</si>
  <si>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</si>
  <si>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</si>
  <si>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</si>
  <si>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</si>
  <si>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</si>
  <si>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</si>
  <si>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</si>
  <si>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</si>
  <si>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</si>
  <si>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</si>
  <si>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</si>
  <si>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</si>
  <si>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</si>
  <si>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</si>
  <si>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</si>
  <si>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</si>
  <si>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</si>
  <si>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</si>
  <si>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</si>
  <si>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</si>
  <si>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</si>
  <si>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</si>
  <si>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</si>
  <si>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</si>
  <si>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</si>
  <si>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</si>
  <si>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</si>
  <si>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</si>
  <si>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</si>
  <si>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</si>
  <si>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</si>
  <si>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</si>
  <si>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</si>
  <si>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</si>
  <si>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</si>
  <si>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</si>
  <si>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</si>
  <si>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</si>
  <si>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</si>
  <si>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</si>
  <si>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</si>
  <si>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</si>
  <si>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</si>
  <si>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</si>
  <si>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</si>
  <si>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</si>
  <si>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</si>
  <si>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</si>
  <si>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</si>
  <si>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</si>
  <si>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</si>
  <si>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</si>
  <si>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</si>
  <si>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</si>
  <si>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</si>
  <si>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</si>
  <si>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</si>
  <si>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</si>
  <si>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</si>
  <si>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</si>
  <si>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</si>
  <si>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</si>
  <si>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</si>
  <si>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</si>
  <si>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</si>
  <si>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</si>
  <si>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</si>
  <si>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</si>
  <si>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</si>
  <si>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</si>
  <si>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</si>
  <si>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</si>
  <si>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</si>
  <si>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</si>
  <si>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</si>
  <si>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</si>
  <si>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</si>
  <si>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</si>
  <si>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</si>
  <si>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</si>
  <si>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</si>
  <si>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</si>
  <si>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</si>
  <si>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</si>
  <si>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</si>
  <si>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</si>
  <si>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</si>
  <si>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</si>
  <si>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</si>
  <si>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</si>
  <si>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</si>
  <si>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</si>
  <si>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</si>
  <si>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</si>
  <si>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</si>
  <si>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</si>
  <si>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</si>
  <si>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</si>
  <si>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</si>
  <si>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</si>
  <si>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</si>
  <si>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</si>
  <si>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</si>
  <si>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</si>
  <si>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</si>
  <si>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</si>
  <si>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</si>
  <si>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</si>
  <si>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</si>
  <si>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</si>
  <si>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</si>
  <si>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</si>
  <si>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</si>
  <si>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</si>
  <si>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</si>
  <si>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</si>
  <si>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</si>
  <si>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</si>
  <si>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</si>
  <si>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</si>
  <si>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</si>
  <si>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</si>
  <si>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</si>
  <si>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</si>
  <si>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</si>
  <si>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</si>
  <si>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</si>
  <si>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</si>
  <si>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</si>
  <si>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</si>
  <si>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</si>
  <si>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</si>
  <si>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</si>
  <si>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</si>
  <si>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</si>
  <si>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</si>
  <si>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</si>
  <si>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</si>
  <si>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</si>
  <si>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</si>
  <si>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</si>
  <si>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</si>
  <si>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</si>
  <si>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</si>
  <si>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</si>
  <si>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</si>
  <si>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</si>
  <si>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</si>
  <si>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</si>
  <si>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</si>
  <si>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</si>
  <si>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</si>
  <si>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</si>
  <si>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</si>
  <si>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</si>
  <si>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</si>
  <si>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</si>
  <si>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</si>
  <si>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</si>
  <si>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</si>
  <si>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</si>
  <si>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</si>
  <si>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</si>
  <si>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</si>
  <si>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</si>
  <si>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</si>
  <si>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</si>
  <si>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</si>
  <si>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</si>
  <si>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</si>
  <si>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</si>
  <si>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</si>
  <si>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</si>
  <si>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</si>
  <si>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</si>
  <si>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</si>
  <si>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</si>
  <si>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</si>
  <si>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</si>
  <si>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</si>
  <si>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</si>
  <si>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</si>
  <si>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</si>
  <si>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</si>
  <si>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</si>
  <si>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</si>
  <si>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</si>
  <si>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</si>
  <si>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</si>
  <si>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</si>
  <si>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</si>
  <si>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</si>
  <si>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</si>
  <si>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</si>
  <si>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</si>
  <si>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</si>
  <si>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</si>
  <si>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</si>
  <si>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</si>
  <si>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</si>
  <si>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</si>
  <si>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</si>
  <si>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</si>
  <si>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</si>
  <si>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</si>
  <si>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</si>
  <si>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</si>
  <si>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</si>
  <si>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</si>
  <si>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</si>
  <si>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</si>
  <si>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</si>
  <si>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</si>
  <si>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</si>
  <si>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</si>
  <si>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</si>
  <si>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</si>
  <si>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</si>
  <si>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</si>
  <si>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</si>
  <si>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</si>
  <si>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</si>
  <si>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</si>
  <si>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</si>
  <si>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</si>
  <si>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</si>
  <si>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</si>
  <si>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</si>
  <si>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</si>
  <si>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</si>
  <si>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</si>
  <si>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</si>
  <si>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</si>
  <si>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</si>
  <si>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</si>
  <si>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</si>
  <si>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</si>
  <si>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</si>
  <si>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</si>
  <si>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</si>
  <si>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</si>
  <si>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</si>
  <si>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</si>
  <si>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</si>
  <si>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</si>
  <si>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</si>
  <si>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</si>
  <si>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</si>
  <si>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</si>
  <si>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</si>
  <si>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</si>
  <si>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</si>
  <si>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</si>
  <si>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</si>
  <si>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</si>
  <si>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</si>
  <si>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</si>
  <si>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</si>
  <si>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</si>
  <si>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</si>
  <si>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</si>
  <si>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</si>
  <si>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</si>
  <si>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</si>
  <si>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</si>
  <si>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</si>
  <si>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</si>
  <si>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</si>
  <si>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</si>
  <si>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</si>
  <si>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</si>
  <si>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</si>
  <si>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</si>
  <si>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</si>
  <si>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</si>
  <si>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</si>
  <si>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</si>
  <si>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</si>
  <si>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</si>
  <si>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</si>
  <si>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</si>
  <si>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</si>
  <si>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</si>
  <si>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</si>
  <si>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</si>
  <si>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</si>
  <si>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</si>
  <si>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</si>
  <si>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</si>
  <si>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</si>
  <si>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</si>
  <si>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</si>
  <si>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</si>
  <si>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</si>
  <si>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</si>
  <si>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</si>
  <si>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</si>
  <si>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</si>
  <si>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</si>
  <si>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</si>
  <si>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</si>
  <si>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</si>
  <si>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</si>
  <si>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</si>
  <si>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</si>
  <si>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</si>
  <si>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</si>
  <si>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</si>
  <si>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</si>
  <si>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</si>
  <si>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</si>
  <si>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</si>
  <si>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</si>
  <si>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</si>
  <si>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</si>
  <si>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</si>
  <si>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</si>
  <si>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</si>
  <si>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</si>
  <si>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</si>
  <si>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</si>
  <si>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</si>
  <si>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</si>
  <si>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</si>
  <si>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</si>
  <si>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</si>
  <si>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</si>
  <si>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</si>
  <si>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</si>
  <si>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</si>
  <si>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</si>
  <si>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</si>
  <si>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</si>
  <si>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</si>
  <si>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</si>
  <si>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</si>
  <si>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</si>
  <si>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</si>
  <si>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</si>
  <si>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</si>
  <si>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</si>
  <si>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</si>
  <si>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</si>
  <si>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</si>
  <si>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</si>
  <si>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</si>
  <si>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</si>
  <si>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</si>
  <si>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</si>
  <si>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</si>
  <si>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</si>
  <si>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</si>
  <si>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</si>
  <si>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</si>
  <si>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</si>
  <si>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</si>
  <si>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</si>
  <si>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</si>
  <si>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</si>
  <si>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</si>
  <si>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</si>
  <si>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</si>
  <si>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</si>
  <si>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</si>
  <si>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</si>
  <si>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</si>
  <si>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</si>
  <si>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</si>
  <si>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</si>
  <si>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</si>
  <si>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</si>
  <si>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</si>
  <si>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</si>
  <si>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</si>
  <si>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</si>
  <si>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</si>
  <si>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</si>
  <si>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</si>
  <si>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</si>
  <si>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</si>
  <si>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</si>
  <si>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</si>
  <si>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</si>
  <si>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</si>
  <si>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</si>
  <si>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</si>
  <si>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</si>
  <si>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</si>
  <si>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</si>
  <si>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</si>
  <si>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</si>
  <si>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</si>
  <si>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</si>
  <si>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</si>
  <si>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</si>
  <si>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</si>
  <si>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</si>
  <si>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</si>
  <si>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</si>
  <si>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</si>
  <si>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</si>
  <si>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</si>
  <si>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</si>
  <si>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</si>
  <si>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</si>
  <si>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</si>
  <si>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</si>
  <si>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</si>
  <si>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</si>
  <si>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</si>
  <si>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</si>
  <si>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</si>
  <si>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</si>
  <si>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</si>
  <si>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</si>
  <si>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</si>
  <si>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</si>
  <si>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</si>
  <si>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</si>
  <si>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</si>
  <si>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</si>
  <si>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</si>
  <si>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</si>
  <si>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</si>
  <si>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</si>
  <si>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</si>
  <si>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</si>
  <si>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</si>
  <si>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</si>
  <si>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</si>
  <si>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</si>
  <si>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</si>
  <si>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</si>
  <si>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</si>
  <si>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</si>
  <si>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</si>
  <si>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</si>
  <si>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</si>
  <si>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</si>
  <si>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</si>
  <si>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</si>
  <si>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</si>
  <si>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</si>
  <si>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</si>
  <si>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</si>
  <si>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</si>
  <si>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</si>
  <si>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</si>
  <si>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</si>
  <si>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</si>
  <si>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</si>
  <si>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</si>
  <si>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</si>
  <si>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</si>
  <si>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</si>
  <si>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</si>
  <si>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</si>
  <si>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</si>
  <si>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</si>
  <si>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</si>
  <si>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</si>
  <si>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</si>
  <si>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</si>
  <si>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</si>
  <si>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</si>
  <si>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</si>
  <si>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</si>
  <si>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</si>
  <si>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</si>
  <si>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</si>
  <si>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</si>
  <si>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</si>
  <si>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</si>
  <si>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</si>
  <si>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</si>
  <si>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</si>
  <si>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</si>
  <si>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</si>
  <si>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</si>
  <si>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</si>
  <si>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</si>
  <si>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</si>
  <si>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</si>
  <si>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</si>
  <si>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</si>
  <si>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</si>
  <si>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</si>
  <si>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</si>
  <si>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</si>
  <si>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</si>
  <si>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</si>
  <si>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</si>
  <si>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</si>
  <si>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</si>
  <si>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</si>
  <si>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</si>
  <si>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</si>
  <si>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</si>
  <si>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</si>
  <si>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</si>
  <si>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</si>
  <si>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</si>
  <si>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</si>
  <si>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</si>
  <si>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</si>
  <si>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</si>
  <si>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</si>
  <si>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</si>
  <si>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</si>
  <si>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</si>
  <si>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</si>
  <si>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</si>
  <si>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</si>
  <si>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</si>
  <si>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</si>
  <si>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</si>
  <si>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</si>
  <si>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</si>
  <si>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</si>
  <si>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</si>
  <si>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</si>
  <si>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</si>
  <si>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</si>
  <si>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</si>
  <si>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</si>
  <si>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</si>
  <si>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</si>
  <si>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</si>
  <si>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</si>
  <si>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</si>
  <si>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</si>
  <si>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</si>
  <si>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</si>
  <si>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</si>
  <si>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</si>
  <si>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</si>
  <si>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</si>
  <si>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</si>
  <si>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</si>
  <si>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</si>
  <si>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</si>
  <si>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</si>
  <si>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</si>
  <si>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</si>
  <si>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</si>
  <si>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</si>
  <si>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</si>
  <si>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</si>
  <si>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</si>
  <si>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</si>
  <si>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</si>
  <si>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</si>
  <si>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</si>
  <si>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</si>
  <si>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</si>
  <si>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</si>
  <si>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</si>
  <si>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</si>
  <si>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</si>
  <si>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</si>
  <si>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</si>
  <si>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</si>
  <si>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</si>
  <si>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</si>
  <si>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</si>
  <si>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</si>
  <si>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</si>
  <si>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</si>
  <si>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</si>
  <si>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</si>
  <si>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</si>
  <si>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</si>
  <si>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</si>
  <si>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</si>
  <si>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</si>
  <si>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</si>
  <si>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</si>
  <si>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</si>
  <si>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</si>
  <si>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</si>
  <si>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</si>
  <si>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</si>
  <si>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</si>
  <si>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</si>
  <si>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</si>
  <si>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</si>
  <si>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</si>
  <si>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</si>
  <si>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</si>
  <si>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</si>
  <si>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</si>
  <si>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</si>
  <si>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</si>
  <si>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</si>
  <si>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</si>
  <si>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</si>
  <si>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</si>
  <si>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</si>
  <si>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</si>
  <si>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</si>
  <si>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</si>
  <si>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</si>
  <si>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</si>
  <si>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</si>
  <si>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</si>
  <si>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</si>
  <si>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</si>
  <si>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</si>
  <si>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</si>
  <si>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</si>
  <si>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</si>
  <si>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</si>
  <si>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</si>
  <si>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</si>
  <si>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</si>
  <si>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</si>
  <si>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</si>
  <si>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</si>
  <si>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</si>
  <si>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</si>
  <si>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</si>
  <si>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</si>
  <si>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</si>
  <si>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</si>
  <si>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</si>
  <si>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</si>
  <si>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</si>
  <si>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</si>
  <si>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</si>
  <si>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</si>
  <si>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</si>
  <si>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</si>
  <si>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</si>
  <si>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</si>
  <si>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</si>
  <si>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</si>
  <si>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</si>
  <si>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</si>
  <si>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</si>
  <si>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</si>
  <si>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</si>
  <si>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</si>
  <si>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</si>
  <si>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</si>
  <si>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</si>
  <si>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</si>
  <si>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</si>
  <si>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</si>
  <si>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</si>
  <si>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</si>
  <si>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</si>
  <si>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</si>
  <si>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</si>
  <si>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</si>
  <si>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</si>
  <si>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</si>
  <si>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</si>
  <si>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</si>
  <si>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</si>
  <si>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</si>
  <si>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</si>
  <si>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</si>
  <si>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</si>
  <si>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</si>
  <si>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</si>
  <si>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</si>
  <si>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</si>
  <si>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</si>
  <si>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</si>
  <si>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</si>
  <si>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</si>
  <si>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</si>
  <si>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</si>
  <si>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</si>
  <si>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</si>
  <si>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</si>
  <si>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</si>
  <si>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</si>
  <si>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</si>
  <si>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</si>
  <si>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</si>
  <si>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</si>
  <si>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</si>
  <si>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</si>
  <si>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</si>
  <si>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</si>
  <si>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</si>
  <si>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</si>
  <si>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</si>
  <si>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</si>
  <si>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</si>
  <si>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</si>
  <si>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</si>
  <si>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</si>
  <si>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</si>
  <si>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</si>
  <si>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</si>
  <si>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</si>
  <si>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</si>
  <si>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</si>
  <si>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</si>
  <si>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</si>
  <si>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</si>
  <si>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</si>
  <si>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</si>
  <si>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</si>
  <si>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</si>
  <si>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</si>
  <si>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</si>
  <si>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</si>
  <si>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</si>
  <si>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</si>
  <si>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</si>
  <si>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</si>
  <si>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</si>
  <si>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</si>
  <si>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</si>
  <si>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</si>
  <si>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</si>
  <si>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</si>
  <si>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</si>
  <si>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</si>
  <si>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</si>
  <si>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</si>
  <si>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</si>
  <si>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</si>
  <si>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</si>
  <si>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</si>
  <si>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</si>
  <si>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</si>
  <si>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</si>
  <si>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</si>
  <si>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</si>
  <si>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</si>
  <si>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</si>
  <si>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</si>
  <si>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</si>
  <si>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</si>
  <si>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</si>
  <si>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</si>
  <si>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</si>
  <si>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</si>
  <si>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</si>
  <si>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</si>
  <si>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</si>
  <si>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</si>
  <si>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</si>
  <si>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</si>
  <si>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</si>
  <si>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</si>
  <si>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</si>
  <si>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</si>
  <si>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</si>
  <si>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</si>
  <si>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</si>
  <si>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</si>
  <si>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</si>
  <si>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</si>
  <si>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</si>
  <si>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</si>
  <si>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</si>
  <si>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</si>
  <si>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</si>
  <si>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</si>
  <si>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</si>
  <si>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</si>
  <si>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</si>
  <si>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</si>
  <si>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</si>
  <si>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</si>
  <si>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</si>
  <si>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</si>
  <si>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</si>
  <si>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</si>
  <si>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</si>
  <si>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</si>
  <si>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</si>
  <si>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</si>
  <si>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</si>
  <si>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</si>
  <si>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</si>
  <si>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</si>
  <si>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</si>
  <si>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</si>
  <si>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</si>
  <si>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</si>
  <si>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</si>
  <si>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</si>
  <si>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</si>
  <si>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</si>
  <si>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</si>
  <si>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</si>
  <si>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</si>
  <si>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</si>
  <si>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</si>
  <si>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</si>
  <si>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</si>
  <si>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</si>
  <si>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</si>
  <si>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</si>
  <si>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</si>
  <si>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</si>
  <si>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</si>
  <si>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</si>
  <si>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</si>
  <si>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</si>
  <si>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</si>
  <si>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</si>
  <si>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</si>
  <si>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</si>
  <si>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</si>
  <si>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</si>
  <si>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</si>
  <si>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</si>
  <si>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</si>
  <si>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</si>
  <si>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</si>
  <si>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</si>
  <si>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</si>
  <si>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</si>
  <si>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</si>
  <si>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</si>
  <si>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</si>
  <si>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</si>
  <si>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</si>
  <si>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</si>
  <si>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</si>
  <si>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</si>
  <si>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</si>
  <si>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</si>
  <si>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</si>
  <si>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</si>
  <si>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</si>
  <si>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</si>
  <si>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</si>
  <si>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</si>
  <si>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</si>
  <si>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</si>
  <si>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</si>
  <si>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</si>
  <si>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</si>
  <si>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</si>
  <si>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</si>
  <si>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</si>
  <si>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</si>
  <si>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</si>
  <si>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</si>
  <si>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</si>
  <si>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</si>
  <si>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</si>
  <si>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</si>
  <si>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</si>
  <si>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</si>
  <si>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</si>
  <si>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</si>
  <si>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</si>
  <si>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</si>
  <si>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</si>
  <si>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</si>
  <si>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</si>
  <si>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</si>
  <si>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</si>
  <si>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</si>
  <si>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</si>
  <si>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</si>
  <si>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</si>
  <si>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</si>
  <si>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</si>
  <si>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</si>
  <si>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</si>
  <si>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</si>
  <si>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</si>
  <si>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</si>
  <si>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</si>
  <si>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</si>
  <si>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</si>
  <si>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</si>
  <si>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</si>
  <si>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</si>
  <si>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</si>
  <si>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</si>
  <si>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</si>
  <si>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</si>
  <si>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</si>
  <si>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</si>
  <si>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</si>
  <si>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</si>
  <si>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</si>
  <si>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</si>
  <si>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</si>
  <si>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</si>
  <si>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</si>
  <si>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</si>
  <si>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</si>
  <si>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</si>
  <si>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</si>
  <si>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</si>
  <si>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</si>
  <si>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</si>
  <si>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</si>
  <si>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</si>
  <si>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</si>
  <si>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</si>
  <si>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</si>
  <si>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</si>
  <si>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</si>
  <si>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</si>
  <si>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</si>
  <si>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</si>
  <si>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</si>
  <si>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</si>
  <si>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</si>
  <si>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</si>
  <si>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</si>
  <si>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</si>
  <si>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</si>
  <si>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</si>
  <si>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</si>
  <si>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</si>
  <si>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</si>
  <si>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</si>
  <si>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</si>
  <si>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</si>
  <si>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</si>
  <si>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</si>
  <si>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</si>
  <si>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</si>
  <si>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</si>
  <si>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</si>
  <si>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</si>
  <si>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</si>
  <si>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</si>
  <si>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</si>
  <si>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</si>
  <si>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</si>
  <si>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</si>
  <si>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</si>
  <si>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</si>
  <si>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</si>
  <si>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</si>
  <si>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</si>
  <si>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</si>
  <si>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</si>
  <si>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</si>
  <si>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</si>
  <si>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</si>
  <si>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</si>
  <si>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</si>
  <si>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</si>
  <si>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</si>
  <si>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</si>
  <si>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</si>
  <si>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</si>
  <si>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</si>
  <si>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</si>
  <si>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</si>
  <si>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</si>
  <si>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</si>
  <si>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</si>
  <si>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</si>
  <si>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</si>
  <si>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</si>
  <si>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</si>
  <si>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</si>
  <si>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</si>
  <si>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</si>
  <si>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</si>
  <si>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</si>
  <si>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</si>
  <si>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</si>
  <si>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</si>
  <si>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</si>
  <si>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</si>
  <si>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</si>
  <si>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</si>
  <si>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</si>
  <si>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</si>
  <si>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</si>
  <si>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</si>
  <si>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</si>
  <si>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</si>
  <si>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</si>
  <si>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</si>
  <si>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</si>
  <si>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</si>
  <si>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</si>
  <si>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</si>
  <si>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</si>
  <si>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</si>
  <si>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</si>
  <si>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</si>
  <si>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</si>
  <si>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</si>
  <si>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</si>
  <si>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</si>
  <si>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</si>
  <si>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</si>
  <si>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</si>
  <si>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</si>
  <si>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</si>
  <si>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</si>
  <si>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</si>
  <si>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</si>
  <si>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</si>
  <si>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</si>
  <si>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</si>
  <si>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</si>
  <si>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</si>
  <si>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</si>
  <si>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</si>
  <si>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</si>
  <si>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</si>
  <si>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</si>
  <si>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</si>
  <si>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</si>
  <si>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</si>
  <si>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</si>
  <si>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</si>
  <si>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</si>
  <si>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</si>
  <si>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</si>
  <si>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</si>
  <si>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</si>
  <si>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</si>
  <si>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</si>
  <si>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</si>
  <si>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</si>
  <si>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</si>
  <si>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</si>
  <si>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</si>
  <si>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</si>
  <si>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</si>
  <si>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</si>
  <si>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</si>
  <si>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</si>
  <si>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</si>
  <si>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</si>
  <si>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</si>
  <si>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</si>
  <si>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</si>
  <si>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</si>
  <si>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</si>
  <si>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</si>
  <si>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</si>
  <si>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</si>
  <si>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</si>
  <si>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</si>
  <si>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</si>
  <si>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</si>
  <si>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</si>
  <si>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</si>
  <si>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</si>
  <si>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</si>
  <si>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</si>
  <si>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</si>
  <si>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</si>
  <si>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</si>
  <si>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</si>
  <si>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</si>
  <si>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</si>
  <si>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</si>
  <si>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</si>
  <si>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</si>
  <si>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</si>
  <si>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</si>
  <si>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</si>
  <si>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</si>
  <si>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</si>
  <si>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</si>
  <si>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</si>
  <si>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</si>
  <si>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</si>
  <si>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</si>
  <si>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</si>
  <si>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</si>
  <si>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</si>
  <si>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</si>
  <si>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</si>
  <si>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</si>
  <si>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</si>
  <si>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</si>
  <si>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</si>
  <si>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</si>
  <si>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</si>
  <si>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</si>
  <si>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</si>
  <si>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</si>
  <si>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</si>
  <si>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</si>
  <si>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</si>
  <si>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</si>
  <si>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</si>
  <si>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</si>
  <si>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</si>
  <si>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</si>
  <si>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</si>
  <si>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</si>
  <si>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</si>
  <si>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</si>
  <si>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</si>
  <si>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</si>
  <si>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</si>
  <si>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</si>
  <si>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</si>
  <si>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</si>
  <si>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</si>
  <si>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</si>
  <si>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</si>
  <si>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</si>
  <si>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</si>
  <si>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</si>
  <si>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</si>
  <si>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</si>
  <si>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</si>
  <si>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</si>
  <si>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</si>
  <si>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</si>
  <si>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</si>
  <si>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</si>
  <si>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</si>
  <si>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</si>
  <si>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</si>
  <si>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</si>
  <si>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</si>
  <si>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</si>
  <si>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</si>
  <si>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</si>
  <si>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</si>
  <si>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</si>
  <si>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</si>
  <si>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</si>
  <si>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</si>
  <si>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</si>
  <si>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</si>
  <si>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</si>
  <si>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</si>
  <si>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</si>
  <si>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</si>
  <si>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</si>
  <si>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</si>
  <si>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</si>
  <si>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</si>
  <si>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</si>
  <si>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</si>
  <si>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</si>
  <si>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</si>
  <si>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</si>
  <si>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</si>
  <si>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</si>
  <si>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</si>
  <si>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</si>
  <si>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</si>
  <si>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</si>
  <si>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</si>
  <si>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</si>
  <si>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</si>
  <si>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</si>
  <si>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</si>
  <si>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</si>
  <si>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</si>
  <si>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</si>
  <si>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</si>
  <si>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</si>
  <si>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</si>
  <si>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</si>
  <si>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</si>
  <si>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</si>
  <si>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</si>
  <si>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</si>
  <si>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</si>
  <si>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</si>
  <si>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</si>
  <si>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</si>
  <si>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</si>
  <si>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</si>
  <si>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</si>
  <si>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</si>
  <si>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</si>
  <si>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</si>
  <si>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</si>
  <si>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</si>
  <si>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</si>
  <si>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</si>
  <si>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</si>
  <si>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</si>
  <si>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</si>
  <si>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</si>
  <si>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</si>
  <si>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</si>
  <si>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</si>
  <si>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</si>
  <si>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</si>
  <si>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</si>
  <si>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</si>
  <si>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</si>
  <si>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</si>
  <si>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</si>
  <si>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</si>
  <si>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</si>
  <si>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</si>
  <si>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</si>
  <si>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</si>
  <si>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</si>
  <si>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</si>
  <si>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</si>
  <si>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</si>
  <si>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</si>
  <si>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</si>
  <si>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</si>
  <si>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</si>
  <si>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</si>
  <si>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</si>
  <si>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</si>
  <si>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</si>
  <si>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</si>
  <si>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</si>
  <si>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</si>
  <si>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</si>
  <si>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</si>
  <si>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</si>
  <si>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</si>
  <si>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</si>
  <si>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</si>
  <si>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</si>
  <si>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</si>
  <si>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</si>
  <si>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</si>
  <si>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</si>
  <si>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</si>
  <si>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</si>
  <si>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</si>
  <si>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</si>
  <si>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</si>
  <si>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</si>
  <si>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</si>
  <si>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</si>
  <si>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</si>
  <si>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</si>
  <si>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</si>
  <si>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</si>
  <si>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</si>
  <si>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</si>
  <si>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</si>
  <si>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</si>
  <si>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</si>
  <si>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</si>
  <si>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</si>
  <si>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</si>
  <si>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</si>
  <si>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</si>
  <si>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</si>
  <si>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</si>
  <si>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</si>
  <si>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</si>
  <si>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</si>
  <si>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</si>
  <si>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</si>
  <si>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</si>
  <si>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</si>
  <si>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</si>
  <si>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</si>
  <si>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</si>
  <si>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</si>
  <si>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</si>
  <si>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</si>
  <si>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</si>
  <si>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</si>
  <si>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</si>
  <si>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</si>
  <si>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</si>
  <si>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</si>
  <si>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</si>
  <si>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</si>
  <si>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</si>
  <si>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</si>
  <si>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</si>
  <si>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</si>
  <si>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</si>
  <si>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</si>
  <si>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</si>
  <si>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</si>
  <si>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</si>
  <si>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</si>
  <si>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</si>
  <si>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</si>
  <si>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</si>
  <si>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</si>
  <si>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</si>
  <si>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</si>
  <si>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</si>
  <si>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</si>
  <si>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</si>
  <si>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</si>
  <si>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</si>
  <si>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</si>
  <si>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</si>
  <si>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</si>
  <si>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</si>
  <si>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</si>
  <si>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</si>
  <si>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</si>
  <si>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</si>
  <si>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</si>
  <si>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</si>
  <si>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</si>
  <si>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</si>
  <si>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</si>
  <si>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</si>
  <si>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</si>
  <si>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</si>
  <si>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</si>
  <si>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</si>
  <si>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</si>
  <si>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</si>
  <si>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</si>
  <si>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</si>
  <si>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</si>
  <si>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</si>
  <si>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</si>
  <si>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</si>
  <si>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</si>
  <si>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</si>
  <si>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</si>
  <si>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</si>
  <si>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</si>
  <si>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</si>
  <si>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</si>
  <si>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</si>
  <si>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</si>
  <si>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</si>
  <si>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</si>
  <si>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</si>
  <si>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</si>
  <si>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</si>
  <si>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</si>
  <si>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</si>
  <si>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</si>
  <si>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</si>
  <si>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</si>
  <si>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</si>
  <si>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</si>
  <si>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</si>
  <si>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</si>
  <si>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</si>
  <si>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</si>
  <si>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</si>
  <si>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</si>
  <si>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</si>
  <si>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</si>
  <si>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</si>
  <si>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</si>
  <si>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</si>
  <si>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</si>
  <si>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</si>
  <si>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</si>
  <si>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</si>
  <si>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</si>
  <si>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</si>
  <si>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</si>
  <si>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</si>
  <si>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</si>
  <si>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</si>
  <si>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</si>
  <si>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</si>
  <si>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</si>
  <si>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</si>
  <si>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</si>
  <si>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</si>
  <si>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</si>
  <si>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</si>
  <si>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</si>
  <si>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</si>
  <si>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</si>
  <si>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</si>
  <si>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</si>
  <si>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</si>
  <si>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</si>
  <si>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</si>
  <si>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</si>
  <si>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</si>
  <si>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</si>
  <si>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</si>
  <si>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</si>
  <si>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</si>
  <si>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</si>
  <si>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</si>
  <si>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</si>
  <si>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</si>
  <si>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</si>
  <si>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</si>
  <si>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</si>
  <si>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</si>
  <si>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</si>
  <si>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</si>
  <si>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</si>
  <si>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</si>
  <si>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</si>
  <si>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</si>
  <si>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</si>
  <si>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</si>
  <si>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</si>
  <si>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</si>
  <si>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</si>
  <si>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</si>
  <si>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</si>
  <si>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</si>
  <si>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</si>
  <si>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</si>
  <si>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</si>
  <si>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</si>
  <si>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</si>
  <si>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</si>
  <si>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</si>
  <si>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</si>
  <si>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</si>
  <si>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</si>
  <si>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</si>
  <si>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</si>
  <si>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</si>
  <si>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</si>
  <si>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</si>
  <si>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</si>
  <si>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</si>
  <si>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</si>
  <si>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</si>
  <si>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</si>
  <si>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</si>
  <si>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</si>
  <si>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</si>
  <si>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</si>
  <si>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</si>
  <si>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</si>
  <si>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</si>
  <si>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</si>
  <si>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</si>
  <si>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</si>
  <si>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</si>
  <si>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</si>
  <si>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</si>
  <si>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</si>
  <si>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</si>
  <si>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</si>
  <si>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</si>
  <si>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</si>
  <si>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</si>
  <si>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</si>
  <si>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</si>
  <si>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</si>
  <si>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</si>
  <si>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</si>
  <si>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</si>
  <si>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</si>
  <si>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</si>
  <si>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</si>
  <si>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</si>
  <si>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</si>
  <si>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</si>
  <si>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</si>
  <si>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</si>
  <si>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</si>
  <si>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</si>
  <si>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</si>
  <si>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</si>
  <si>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</si>
  <si>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</si>
  <si>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</si>
  <si>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</si>
  <si>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</si>
  <si>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</si>
  <si>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</si>
  <si>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</si>
  <si>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</si>
  <si>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</si>
  <si>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</si>
  <si>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</si>
  <si>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</si>
  <si>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</si>
  <si>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</si>
  <si>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</si>
  <si>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</si>
  <si>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</si>
  <si>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</si>
  <si>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</si>
  <si>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</si>
  <si>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</si>
  <si>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</si>
  <si>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</si>
  <si>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</si>
  <si>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</si>
  <si>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</si>
  <si>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</si>
  <si>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</si>
  <si>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</si>
  <si>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</si>
  <si>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</si>
  <si>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</si>
  <si>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</si>
  <si>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</si>
  <si>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</si>
  <si>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</si>
  <si>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</si>
  <si>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Berrow Ward</t>
  </si>
  <si>
    <t>Cheddar Ward</t>
  </si>
  <si>
    <t>Harptree Ward</t>
  </si>
  <si>
    <t>Hutton Ward</t>
  </si>
  <si>
    <t>Intensive Treatment Unit</t>
  </si>
  <si>
    <t>Kewstoke Ward</t>
  </si>
  <si>
    <t>Medical Assessment Unit</t>
  </si>
  <si>
    <t>Sandford Ward</t>
  </si>
  <si>
    <t>Steepholm Ward</t>
  </si>
  <si>
    <t>Stroke Unit</t>
  </si>
  <si>
    <t>Uphill Ward</t>
  </si>
  <si>
    <t>Waterside Unit</t>
  </si>
  <si>
    <t>http://www.waht.nhs.uk/en-GB/About-The-Trust/Our-Standards/Weston-Area-Health-Trust-Current-Staffing-Levels/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</si>
</sst>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5">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10980</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8" t="s">
        <v>10895</v>
      </c>
      <c r="D4" s="148"/>
      <c r="E4" s="148"/>
      <c r="F4" s="148"/>
      <c r="G4" s="148"/>
      <c r="H4" s="148"/>
      <c r="I4" s="148"/>
    </row>
    <row r="5" spans="2:13" ht="15" customHeight="1" x14ac:dyDescent="0.2">
      <c r="F5" s="29"/>
    </row>
    <row r="6" spans="2:13" ht="16.5" customHeight="1" x14ac:dyDescent="0.35">
      <c r="C6" s="147"/>
      <c r="D6" s="147"/>
      <c r="E6" s="90" t="s">
        <v>207</v>
      </c>
      <c r="F6" s="91" t="str">
        <f>VLOOKUP(OrgCodeSelection,Orgs,2,FALSE)</f>
        <v>Weston Area Health NHS Trust</v>
      </c>
      <c r="G6" s="89"/>
    </row>
    <row r="7" spans="2:13" ht="16.5" customHeight="1" x14ac:dyDescent="0.25">
      <c r="C7" s="31"/>
      <c r="E7" s="88"/>
      <c r="F7" s="89"/>
      <c r="G7" s="89"/>
    </row>
    <row r="8" spans="2:13" ht="15.75" customHeight="1" x14ac:dyDescent="0.2">
      <c r="C8" s="149" t="s">
        <v>284</v>
      </c>
      <c r="D8" s="150"/>
      <c r="E8" s="150"/>
      <c r="F8" s="150"/>
      <c r="G8" s="150"/>
      <c r="H8" s="150"/>
      <c r="I8" s="151"/>
    </row>
    <row r="9" spans="2:13" ht="12.75" customHeight="1" x14ac:dyDescent="0.2">
      <c r="C9" s="152" t="s">
        <v>10892</v>
      </c>
      <c r="D9" s="153"/>
      <c r="E9" s="153"/>
      <c r="F9" s="153"/>
      <c r="G9" s="153"/>
      <c r="H9" s="153"/>
      <c r="I9" s="154"/>
    </row>
    <row r="10" spans="2:13" ht="15.75" customHeight="1" x14ac:dyDescent="0.2">
      <c r="C10" s="152"/>
      <c r="D10" s="153"/>
      <c r="E10" s="153"/>
      <c r="F10" s="153"/>
      <c r="G10" s="153"/>
      <c r="H10" s="153"/>
      <c r="I10" s="154"/>
    </row>
    <row r="11" spans="2:13" ht="12.75" customHeight="1" x14ac:dyDescent="0.2">
      <c r="C11" s="155"/>
      <c r="D11" s="156"/>
      <c r="E11" s="156"/>
      <c r="F11" s="156"/>
      <c r="G11" s="156"/>
      <c r="H11" s="156"/>
      <c r="I11" s="157"/>
    </row>
    <row r="12" spans="2:13" ht="15.75" x14ac:dyDescent="0.2">
      <c r="C12" s="86"/>
      <c r="D12" s="86"/>
      <c r="E12" s="86"/>
      <c r="F12" s="86"/>
      <c r="G12" s="86"/>
      <c r="H12" s="86"/>
      <c r="I12" s="86"/>
    </row>
    <row r="13" spans="2:13" ht="15.75" x14ac:dyDescent="0.2">
      <c r="C13" s="149" t="s">
        <v>10893</v>
      </c>
      <c r="D13" s="150"/>
      <c r="E13" s="150"/>
      <c r="F13" s="150"/>
      <c r="G13" s="150"/>
      <c r="H13" s="150"/>
      <c r="I13" s="151"/>
    </row>
    <row r="14" spans="2:13" ht="15" x14ac:dyDescent="0.2">
      <c r="C14" s="158" t="str">
        <f>M14</f>
        <v/>
      </c>
      <c r="D14" s="158"/>
      <c r="E14" s="158"/>
      <c r="F14" s="158"/>
      <c r="G14" s="158"/>
      <c r="H14" s="158"/>
      <c r="I14" s="158"/>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9" t="s">
        <v>10894</v>
      </c>
      <c r="D16" s="150"/>
      <c r="E16" s="150"/>
      <c r="F16" s="150"/>
      <c r="G16" s="150"/>
      <c r="H16" s="150"/>
      <c r="I16" s="151"/>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59" t="str">
        <f>IF('Trust - Frontsheet'!AB13="","",'Trust - Frontsheet'!AB13)</f>
        <v/>
      </c>
      <c r="D25" s="160"/>
      <c r="E25" s="160"/>
      <c r="F25" s="160"/>
      <c r="G25" s="160"/>
      <c r="H25" s="160"/>
      <c r="I25" s="161"/>
    </row>
    <row r="26" spans="3:9" ht="15" x14ac:dyDescent="0.2">
      <c r="C26" s="146" t="str">
        <f>IF('Trust - Frontsheet'!AD2="","",'Trust - Frontsheet'!AD2)</f>
        <v/>
      </c>
      <c r="D26" s="146"/>
      <c r="E26" s="146"/>
      <c r="F26" s="146"/>
      <c r="G26" s="146"/>
      <c r="H26" s="146"/>
      <c r="I26" s="146"/>
    </row>
    <row r="27" spans="3:9" ht="15" x14ac:dyDescent="0.2">
      <c r="C27" s="146" t="str">
        <f>IF('Trust - Frontsheet'!AD3="","",'Trust - Frontsheet'!AD3)</f>
        <v/>
      </c>
      <c r="D27" s="146"/>
      <c r="E27" s="146"/>
      <c r="F27" s="146"/>
      <c r="G27" s="146"/>
      <c r="H27" s="146"/>
      <c r="I27" s="146"/>
    </row>
    <row r="28" spans="3:9" ht="15" x14ac:dyDescent="0.2">
      <c r="C28" s="146" t="str">
        <f>IF('Trust - Frontsheet'!AD4="","",'Trust - Frontsheet'!AD4)</f>
        <v/>
      </c>
      <c r="D28" s="146"/>
      <c r="E28" s="146"/>
      <c r="F28" s="146"/>
      <c r="G28" s="146"/>
      <c r="H28" s="146"/>
      <c r="I28" s="146"/>
    </row>
    <row r="29" spans="3:9" ht="15.75" customHeight="1" x14ac:dyDescent="0.2">
      <c r="C29" s="146" t="str">
        <f>IF('Trust - Frontsheet'!AD5="","",'Trust - Frontsheet'!AD5)</f>
        <v/>
      </c>
      <c r="D29" s="146"/>
      <c r="E29" s="146"/>
      <c r="F29" s="146"/>
      <c r="G29" s="146"/>
      <c r="H29" s="146"/>
      <c r="I29" s="146"/>
    </row>
    <row r="30" spans="3:9" ht="15" x14ac:dyDescent="0.2">
      <c r="C30" s="146" t="str">
        <f>IF('Trust - Frontsheet'!AD6="","",'Trust - Frontsheet'!AD6)</f>
        <v/>
      </c>
      <c r="D30" s="146"/>
      <c r="E30" s="146"/>
      <c r="F30" s="146"/>
      <c r="G30" s="146"/>
      <c r="H30" s="146"/>
      <c r="I30" s="146"/>
    </row>
    <row r="31" spans="3:9" ht="15" x14ac:dyDescent="0.2">
      <c r="C31" s="146" t="str">
        <f>IF('Trust - Frontsheet'!AD7="","",'Trust - Frontsheet'!AD7)</f>
        <v/>
      </c>
      <c r="D31" s="146"/>
      <c r="E31" s="146"/>
      <c r="F31" s="146"/>
      <c r="G31" s="146"/>
      <c r="H31" s="146"/>
      <c r="I31" s="146"/>
    </row>
    <row r="32" spans="3:9" ht="15" x14ac:dyDescent="0.2">
      <c r="C32" s="146" t="str">
        <f>IF('Trust - Frontsheet'!AD8="","",'Trust - Frontsheet'!AD8)</f>
        <v/>
      </c>
      <c r="D32" s="146"/>
      <c r="E32" s="146"/>
      <c r="F32" s="146"/>
      <c r="G32" s="146"/>
      <c r="H32" s="146"/>
      <c r="I32" s="146"/>
    </row>
    <row r="33" spans="3:9" ht="15" x14ac:dyDescent="0.2">
      <c r="C33" s="146" t="str">
        <f>IF('Trust - Frontsheet'!AD9="","",'Trust - Frontsheet'!AD9)</f>
        <v/>
      </c>
      <c r="D33" s="146"/>
      <c r="E33" s="146"/>
      <c r="F33" s="146"/>
      <c r="G33" s="146"/>
      <c r="H33" s="146"/>
      <c r="I33" s="146"/>
    </row>
    <row r="34" spans="3:9" ht="15" x14ac:dyDescent="0.2">
      <c r="C34" s="146" t="str">
        <f>IF('Trust - Frontsheet'!AD10="","",'Trust - Frontsheet'!AD10)</f>
        <v/>
      </c>
      <c r="D34" s="146"/>
      <c r="E34" s="146"/>
      <c r="F34" s="146"/>
      <c r="G34" s="146"/>
      <c r="H34" s="146"/>
      <c r="I34" s="146"/>
    </row>
    <row r="35" spans="3:9" ht="15" x14ac:dyDescent="0.2">
      <c r="C35" s="146" t="str">
        <f>IF('Trust - Frontsheet'!AD11="","",'Trust - Frontsheet'!AD11)</f>
        <v/>
      </c>
      <c r="D35" s="146"/>
      <c r="E35" s="146"/>
      <c r="F35" s="146"/>
      <c r="G35" s="146"/>
      <c r="H35" s="146"/>
      <c r="I35" s="146"/>
    </row>
    <row r="36" spans="3:9" ht="15" x14ac:dyDescent="0.2">
      <c r="C36" s="146" t="str">
        <f>IF('Trust - Frontsheet'!AD12="","",'Trust - Frontsheet'!AD12)</f>
        <v/>
      </c>
      <c r="D36" s="146"/>
      <c r="E36" s="146"/>
      <c r="F36" s="146"/>
      <c r="G36" s="146"/>
      <c r="H36" s="146"/>
      <c r="I36" s="146"/>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C1" zoomScale="70" zoomScaleNormal="70" workbookViewId="0">
      <selection activeCell="F10" sqref="F10"/>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62" t="s">
        <v>10980</v>
      </c>
      <c r="E2" s="162"/>
      <c r="F2" s="162"/>
      <c r="G2" s="162"/>
      <c r="H2" s="162"/>
      <c r="I2" s="162"/>
      <c r="J2" s="162"/>
      <c r="K2" s="162"/>
      <c r="L2" s="162"/>
      <c r="M2" s="162"/>
      <c r="N2" s="162"/>
      <c r="O2" s="162"/>
      <c r="P2" s="162"/>
      <c r="Q2" s="162"/>
      <c r="R2" s="162"/>
      <c r="S2" s="162"/>
      <c r="T2" s="162"/>
      <c r="U2" s="162"/>
      <c r="V2" s="162"/>
      <c r="W2" s="162"/>
      <c r="X2" s="162"/>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62"/>
      <c r="E3" s="162"/>
      <c r="F3" s="162"/>
      <c r="G3" s="162"/>
      <c r="H3" s="162"/>
      <c r="I3" s="162"/>
      <c r="J3" s="162"/>
      <c r="K3" s="162"/>
      <c r="L3" s="162"/>
      <c r="M3" s="162"/>
      <c r="N3" s="162"/>
      <c r="O3" s="162"/>
      <c r="P3" s="162"/>
      <c r="Q3" s="162"/>
      <c r="R3" s="162"/>
      <c r="S3" s="162"/>
      <c r="T3" s="162"/>
      <c r="U3" s="162"/>
      <c r="V3" s="162"/>
      <c r="W3" s="162"/>
      <c r="X3" s="162"/>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RA3</v>
      </c>
      <c r="F5" s="171" t="str">
        <f>IF(Control_Panel!OrgNameSelection="","",Control_Panel!OrgNameSelection)</f>
        <v>Weston Area Health NHS Trust</v>
      </c>
      <c r="G5" s="171"/>
      <c r="H5" s="171"/>
      <c r="I5" s="171"/>
      <c r="J5" s="171"/>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65" t="s">
        <v>1068</v>
      </c>
      <c r="G7" s="165"/>
      <c r="H7" s="165"/>
      <c r="I7" s="165"/>
      <c r="J7" s="165"/>
      <c r="K7" s="165"/>
      <c r="L7" s="165"/>
      <c r="M7" s="165"/>
      <c r="N7" s="165"/>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70" t="s">
        <v>9896</v>
      </c>
      <c r="G8" s="170"/>
      <c r="H8" s="170"/>
      <c r="I8" s="170"/>
      <c r="J8" s="170"/>
      <c r="K8" s="170"/>
      <c r="L8" s="170"/>
      <c r="M8" s="170"/>
      <c r="N8" s="170"/>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67" t="s">
        <v>11110</v>
      </c>
      <c r="G9" s="168"/>
      <c r="H9" s="168"/>
      <c r="I9" s="168"/>
      <c r="J9" s="168"/>
      <c r="K9" s="168"/>
      <c r="L9" s="168"/>
      <c r="M9" s="168"/>
      <c r="N9" s="169"/>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4"/>
      <c r="E10" s="164"/>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3"/>
      <c r="E11" s="163"/>
      <c r="F11" s="47" t="s">
        <v>8840</v>
      </c>
      <c r="I11" s="166" t="s">
        <v>1064</v>
      </c>
      <c r="J11" s="166"/>
      <c r="K11" s="166"/>
      <c r="L11" s="166"/>
      <c r="M11" s="166" t="s">
        <v>1065</v>
      </c>
      <c r="N11" s="166"/>
      <c r="O11" s="166"/>
      <c r="P11" s="166"/>
      <c r="Q11" s="174" t="s">
        <v>1064</v>
      </c>
      <c r="R11" s="182"/>
      <c r="S11" s="174" t="s">
        <v>1065</v>
      </c>
      <c r="T11" s="182"/>
      <c r="U11" s="166" t="s">
        <v>10097</v>
      </c>
      <c r="V11" s="166"/>
      <c r="W11" s="166"/>
      <c r="X11" s="166"/>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74" t="s">
        <v>287</v>
      </c>
      <c r="E12" s="175"/>
      <c r="F12" s="176" t="s">
        <v>291</v>
      </c>
      <c r="G12" s="179" t="s">
        <v>290</v>
      </c>
      <c r="H12" s="180"/>
      <c r="I12" s="178" t="s">
        <v>8129</v>
      </c>
      <c r="J12" s="178"/>
      <c r="K12" s="178" t="s">
        <v>1066</v>
      </c>
      <c r="L12" s="178"/>
      <c r="M12" s="178" t="s">
        <v>8129</v>
      </c>
      <c r="N12" s="178"/>
      <c r="O12" s="178" t="s">
        <v>1066</v>
      </c>
      <c r="P12" s="178"/>
      <c r="Q12" s="178" t="s">
        <v>10890</v>
      </c>
      <c r="R12" s="178" t="s">
        <v>1067</v>
      </c>
      <c r="S12" s="178" t="s">
        <v>10890</v>
      </c>
      <c r="T12" s="178" t="s">
        <v>1067</v>
      </c>
      <c r="U12" s="178" t="s">
        <v>10098</v>
      </c>
      <c r="V12" s="183" t="s">
        <v>10099</v>
      </c>
      <c r="W12" s="183" t="s">
        <v>1066</v>
      </c>
      <c r="X12" s="183" t="s">
        <v>10100</v>
      </c>
      <c r="Y12" s="37"/>
      <c r="Z12" s="49"/>
      <c r="AA12" s="49"/>
      <c r="AB12" s="102" t="str">
        <f>IF(J622&gt;0, "Please do not enter negative numbers","")</f>
        <v/>
      </c>
      <c r="AC12" s="49" t="s">
        <v>11041</v>
      </c>
      <c r="AD12" s="49"/>
      <c r="AE12" s="49"/>
      <c r="AF12" s="49"/>
      <c r="AG12" s="49"/>
      <c r="AH12" s="49"/>
      <c r="AI12" s="49"/>
      <c r="AJ12" s="181" t="s">
        <v>10921</v>
      </c>
      <c r="AK12" s="181"/>
      <c r="AL12" s="181"/>
      <c r="AM12" s="181"/>
      <c r="AN12" s="181"/>
      <c r="AO12" s="181"/>
      <c r="AP12" s="181"/>
      <c r="AQ12" s="181"/>
      <c r="AR12" s="181"/>
      <c r="AV12" s="115" t="str">
        <f t="shared" si="0"/>
        <v>NLXGREYSTONES</v>
      </c>
      <c r="AW12" s="116" t="s">
        <v>7914</v>
      </c>
      <c r="AX12" s="116" t="s">
        <v>7915</v>
      </c>
      <c r="AY12" s="116" t="s">
        <v>7914</v>
      </c>
      <c r="AZ12" s="116" t="s">
        <v>7915</v>
      </c>
      <c r="BA12" s="116" t="str">
        <f t="shared" si="1"/>
        <v>NLX</v>
      </c>
    </row>
    <row r="13" spans="1:54" ht="76.5" customHeight="1" x14ac:dyDescent="0.2">
      <c r="A13" s="172"/>
      <c r="B13" s="173"/>
      <c r="C13" s="92"/>
      <c r="D13" s="33" t="s">
        <v>288</v>
      </c>
      <c r="E13" s="34" t="s">
        <v>289</v>
      </c>
      <c r="F13" s="177"/>
      <c r="G13" s="54" t="s">
        <v>1215</v>
      </c>
      <c r="H13" s="54" t="s">
        <v>1216</v>
      </c>
      <c r="I13" s="35" t="s">
        <v>1062</v>
      </c>
      <c r="J13" s="35" t="s">
        <v>1063</v>
      </c>
      <c r="K13" s="35" t="s">
        <v>1062</v>
      </c>
      <c r="L13" s="35" t="s">
        <v>1063</v>
      </c>
      <c r="M13" s="35" t="s">
        <v>1062</v>
      </c>
      <c r="N13" s="35" t="s">
        <v>1063</v>
      </c>
      <c r="O13" s="35" t="s">
        <v>1062</v>
      </c>
      <c r="P13" s="35" t="s">
        <v>1063</v>
      </c>
      <c r="Q13" s="178"/>
      <c r="R13" s="178"/>
      <c r="S13" s="178"/>
      <c r="T13" s="178"/>
      <c r="U13" s="178"/>
      <c r="V13" s="184"/>
      <c r="W13" s="184"/>
      <c r="X13" s="184"/>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RA301</v>
      </c>
      <c r="E14" s="72" t="s">
        <v>10124</v>
      </c>
      <c r="F14" s="60" t="s">
        <v>11098</v>
      </c>
      <c r="G14" s="78" t="s">
        <v>324</v>
      </c>
      <c r="H14" s="84"/>
      <c r="I14" s="61">
        <v>1566.5</v>
      </c>
      <c r="J14" s="62">
        <v>1332.5</v>
      </c>
      <c r="K14" s="62">
        <v>1599</v>
      </c>
      <c r="L14" s="62">
        <v>1748.5</v>
      </c>
      <c r="M14" s="62">
        <v>45.000000000000071</v>
      </c>
      <c r="N14" s="62">
        <v>45.000000000000071</v>
      </c>
      <c r="O14" s="63">
        <v>45.500000000000064</v>
      </c>
      <c r="P14" s="64">
        <v>41.500000000000064</v>
      </c>
      <c r="Q14" s="65">
        <f>IF(ISERROR(IF($I14="","",J14/I14)),"-",(IF($I14="","",J14/I14)))</f>
        <v>0.85062240663900412</v>
      </c>
      <c r="R14" s="66">
        <f>IF(ISERROR(IF(K14="","",L14/K14)),"-",(IF(K14="","",L14/K14)))</f>
        <v>1.0934959349593496</v>
      </c>
      <c r="S14" s="65">
        <f>IF(ISERROR(IF(M14="","",N14/M14)),"-",(IF(M14="","",N14/M14)))</f>
        <v>1</v>
      </c>
      <c r="T14" s="66">
        <f>IF(ISERROR(IF(O14="","",P14/O14)),"-",IF(O14="","",P14/O14))</f>
        <v>0.91208791208791218</v>
      </c>
      <c r="U14" s="67">
        <v>823</v>
      </c>
      <c r="V14" s="68">
        <f>IF(ISERROR(IF($U14="","",SUM(J14,N14)/$U14)),"-",(IF($U14="","",SUM(J14,N14)/$U14)))</f>
        <v>1.6737545565006076</v>
      </c>
      <c r="W14" s="68">
        <f>IF(ISERROR(IF($U14="","",SUM(L14,P14)/$U14)),"-",(IF($U14="","",SUM(L14,P14)/$U14)))</f>
        <v>2.1749696233292832</v>
      </c>
      <c r="X14" s="68">
        <f>IF(ISERROR(IF($U14="","",SUM(J14,L14,N14,P14)/$U14)),"-",(IF($U14="","",SUM(J14,L14,N14,P14)/$U14)))</f>
        <v>3.8487241798298908</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RA301</v>
      </c>
      <c r="E15" s="72" t="s">
        <v>10124</v>
      </c>
      <c r="F15" s="60" t="s">
        <v>11099</v>
      </c>
      <c r="G15" s="78" t="s">
        <v>310</v>
      </c>
      <c r="H15" s="85"/>
      <c r="I15" s="61">
        <v>1352</v>
      </c>
      <c r="J15" s="62">
        <v>1053</v>
      </c>
      <c r="K15" s="62">
        <v>1638</v>
      </c>
      <c r="L15" s="62">
        <v>1729</v>
      </c>
      <c r="M15" s="62">
        <v>1175</v>
      </c>
      <c r="N15" s="62">
        <v>937.5</v>
      </c>
      <c r="O15" s="63">
        <v>1062.5</v>
      </c>
      <c r="P15" s="64">
        <v>1012.5</v>
      </c>
      <c r="Q15" s="65">
        <f t="shared" ref="Q15:Q78" si="3">IF(ISERROR(IF($I15="","",J15/I15)),"-",(IF($I15="","",J15/I15)))</f>
        <v>0.77884615384615385</v>
      </c>
      <c r="R15" s="66">
        <f t="shared" ref="R15:R78" si="4">IF(ISERROR(IF(K15="","",L15/K15)),"-",(IF(K15="","",L15/K15)))</f>
        <v>1.0555555555555556</v>
      </c>
      <c r="S15" s="65">
        <f t="shared" ref="S15:S78" si="5">IF(ISERROR(IF(M15="","",N15/M15)),"-",(IF(M15="","",N15/M15)))</f>
        <v>0.7978723404255319</v>
      </c>
      <c r="T15" s="66">
        <f t="shared" ref="T15:T78" si="6">IF(ISERROR(IF(O15="","",P15/O15)),"-",IF(O15="","",P15/O15))</f>
        <v>0.95294117647058818</v>
      </c>
      <c r="U15" s="67">
        <v>655</v>
      </c>
      <c r="V15" s="68">
        <f t="shared" ref="V15:V78" si="7">IF(ISERROR(IF($U15="","",SUM(J15,N15)/$U15)),"-",(IF($U15="","",SUM(J15,N15)/$U15)))</f>
        <v>3.0389312977099237</v>
      </c>
      <c r="W15" s="68">
        <f t="shared" ref="W15:W78" si="8">IF(ISERROR(IF($U15="","",SUM(L15,P15)/$U15)),"-",(IF($U15="","",SUM(L15,P15)/$U15)))</f>
        <v>4.1854961832061068</v>
      </c>
      <c r="X15" s="68">
        <f t="shared" ref="X15:X78" si="9">IF(ISERROR(IF($U15="","",SUM(J15,L15,N15,P15)/$U15)),"-",(IF($U15="","",SUM(J15,L15,N15,P15)/$U15)))</f>
        <v>7.2244274809160309</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RA301</v>
      </c>
      <c r="E16" s="72" t="s">
        <v>10124</v>
      </c>
      <c r="F16" s="60" t="s">
        <v>11100</v>
      </c>
      <c r="G16" s="78" t="s">
        <v>310</v>
      </c>
      <c r="H16" s="85"/>
      <c r="I16" s="61">
        <v>1170</v>
      </c>
      <c r="J16" s="62">
        <v>1137.5</v>
      </c>
      <c r="K16" s="62">
        <v>2099.5</v>
      </c>
      <c r="L16" s="62">
        <v>1989</v>
      </c>
      <c r="M16" s="62">
        <v>1125</v>
      </c>
      <c r="N16" s="62">
        <v>1037.5</v>
      </c>
      <c r="O16" s="63">
        <v>1050</v>
      </c>
      <c r="P16" s="64">
        <v>1175</v>
      </c>
      <c r="Q16" s="65">
        <f t="shared" si="3"/>
        <v>0.97222222222222221</v>
      </c>
      <c r="R16" s="66">
        <f t="shared" si="4"/>
        <v>0.94736842105263153</v>
      </c>
      <c r="S16" s="65">
        <f t="shared" si="5"/>
        <v>0.92222222222222228</v>
      </c>
      <c r="T16" s="66">
        <f t="shared" si="6"/>
        <v>1.1190476190476191</v>
      </c>
      <c r="U16" s="67">
        <v>769</v>
      </c>
      <c r="V16" s="68">
        <f t="shared" si="7"/>
        <v>2.8283485045513652</v>
      </c>
      <c r="W16" s="68">
        <f t="shared" si="8"/>
        <v>4.1144343302990896</v>
      </c>
      <c r="X16" s="68">
        <f t="shared" si="9"/>
        <v>6.9427828348504548</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RA301</v>
      </c>
      <c r="E17" s="72" t="s">
        <v>10124</v>
      </c>
      <c r="F17" s="60" t="s">
        <v>11101</v>
      </c>
      <c r="G17" s="78" t="s">
        <v>295</v>
      </c>
      <c r="H17" s="85" t="s">
        <v>293</v>
      </c>
      <c r="I17" s="61">
        <v>1560</v>
      </c>
      <c r="J17" s="62">
        <v>1417</v>
      </c>
      <c r="K17" s="62">
        <v>2535</v>
      </c>
      <c r="L17" s="62">
        <v>2580.5</v>
      </c>
      <c r="M17" s="62">
        <v>1125</v>
      </c>
      <c r="N17" s="62">
        <v>1112.5</v>
      </c>
      <c r="O17" s="63">
        <v>1350</v>
      </c>
      <c r="P17" s="64">
        <v>1387.5</v>
      </c>
      <c r="Q17" s="65">
        <f t="shared" si="3"/>
        <v>0.90833333333333333</v>
      </c>
      <c r="R17" s="66">
        <f t="shared" si="4"/>
        <v>1.0179487179487179</v>
      </c>
      <c r="S17" s="65">
        <f t="shared" si="5"/>
        <v>0.98888888888888893</v>
      </c>
      <c r="T17" s="66">
        <f t="shared" si="6"/>
        <v>1.0277777777777777</v>
      </c>
      <c r="U17" s="67">
        <v>809</v>
      </c>
      <c r="V17" s="68">
        <f t="shared" si="7"/>
        <v>3.1266996291718172</v>
      </c>
      <c r="W17" s="68">
        <f t="shared" si="8"/>
        <v>4.9048207663782444</v>
      </c>
      <c r="X17" s="68">
        <f t="shared" si="9"/>
        <v>8.0315203955500625</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RA301</v>
      </c>
      <c r="E18" s="72" t="s">
        <v>10124</v>
      </c>
      <c r="F18" s="60" t="s">
        <v>11102</v>
      </c>
      <c r="G18" s="78" t="s">
        <v>309</v>
      </c>
      <c r="H18" s="85"/>
      <c r="I18" s="61">
        <v>1900</v>
      </c>
      <c r="J18" s="62">
        <v>1725</v>
      </c>
      <c r="K18" s="62">
        <v>375</v>
      </c>
      <c r="L18" s="62">
        <v>162.5</v>
      </c>
      <c r="M18" s="62">
        <v>1887.4999999999998</v>
      </c>
      <c r="N18" s="62">
        <v>1737.4999999999998</v>
      </c>
      <c r="O18" s="63">
        <v>0</v>
      </c>
      <c r="P18" s="64">
        <v>37.499999999999993</v>
      </c>
      <c r="Q18" s="65">
        <f t="shared" si="3"/>
        <v>0.90789473684210531</v>
      </c>
      <c r="R18" s="66">
        <f t="shared" si="4"/>
        <v>0.43333333333333335</v>
      </c>
      <c r="S18" s="65">
        <f t="shared" si="5"/>
        <v>0.92052980132450335</v>
      </c>
      <c r="T18" s="66" t="str">
        <f t="shared" si="6"/>
        <v>-</v>
      </c>
      <c r="U18" s="67">
        <v>130</v>
      </c>
      <c r="V18" s="68">
        <f t="shared" si="7"/>
        <v>26.634615384615383</v>
      </c>
      <c r="W18" s="68">
        <f t="shared" si="8"/>
        <v>1.5384615384615385</v>
      </c>
      <c r="X18" s="68">
        <f t="shared" si="9"/>
        <v>28.173076923076923</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RA3</v>
      </c>
    </row>
    <row r="19" spans="1:54" ht="30" x14ac:dyDescent="0.2">
      <c r="A19" s="58" t="str">
        <f t="shared" si="13"/>
        <v/>
      </c>
      <c r="B19" s="50">
        <f t="shared" si="12"/>
        <v>2</v>
      </c>
      <c r="C19" s="50"/>
      <c r="D19" s="59" t="str">
        <f t="shared" si="2"/>
        <v>RA301</v>
      </c>
      <c r="E19" s="72" t="s">
        <v>10124</v>
      </c>
      <c r="F19" s="60" t="s">
        <v>11103</v>
      </c>
      <c r="G19" s="78" t="s">
        <v>743</v>
      </c>
      <c r="H19" s="85"/>
      <c r="I19" s="61">
        <v>1558</v>
      </c>
      <c r="J19" s="62">
        <v>1213.5</v>
      </c>
      <c r="K19" s="62">
        <v>1934.5</v>
      </c>
      <c r="L19" s="62">
        <v>2051.5</v>
      </c>
      <c r="M19" s="62">
        <v>1087.5</v>
      </c>
      <c r="N19" s="62">
        <v>1013.5</v>
      </c>
      <c r="O19" s="63">
        <v>1449</v>
      </c>
      <c r="P19" s="64">
        <v>1449.5</v>
      </c>
      <c r="Q19" s="65">
        <f t="shared" si="3"/>
        <v>0.77888318356867781</v>
      </c>
      <c r="R19" s="66">
        <f t="shared" si="4"/>
        <v>1.0604807443783923</v>
      </c>
      <c r="S19" s="65">
        <f t="shared" si="5"/>
        <v>0.93195402298850571</v>
      </c>
      <c r="T19" s="66">
        <f t="shared" si="6"/>
        <v>1.0003450655624568</v>
      </c>
      <c r="U19" s="67">
        <v>836</v>
      </c>
      <c r="V19" s="68">
        <f t="shared" si="7"/>
        <v>2.6638755980861246</v>
      </c>
      <c r="W19" s="68">
        <f t="shared" si="8"/>
        <v>4.187799043062201</v>
      </c>
      <c r="X19" s="68">
        <f t="shared" si="9"/>
        <v>6.8516746411483256</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RA301</v>
      </c>
      <c r="E20" s="75" t="s">
        <v>10124</v>
      </c>
      <c r="F20" s="60" t="s">
        <v>11104</v>
      </c>
      <c r="G20" s="78" t="s">
        <v>310</v>
      </c>
      <c r="H20" s="85"/>
      <c r="I20" s="61">
        <v>1124.9999999999998</v>
      </c>
      <c r="J20" s="62">
        <v>1112.4999999999998</v>
      </c>
      <c r="K20" s="62">
        <v>1499.9999999999998</v>
      </c>
      <c r="L20" s="62">
        <v>1399.9999999999998</v>
      </c>
      <c r="M20" s="62">
        <v>1125</v>
      </c>
      <c r="N20" s="62">
        <v>1012.5</v>
      </c>
      <c r="O20" s="63">
        <v>375</v>
      </c>
      <c r="P20" s="64">
        <v>787.5</v>
      </c>
      <c r="Q20" s="65">
        <f t="shared" si="3"/>
        <v>0.98888888888888893</v>
      </c>
      <c r="R20" s="66">
        <f t="shared" si="4"/>
        <v>0.93333333333333335</v>
      </c>
      <c r="S20" s="65">
        <f t="shared" si="5"/>
        <v>0.9</v>
      </c>
      <c r="T20" s="66">
        <f t="shared" si="6"/>
        <v>2.1</v>
      </c>
      <c r="U20" s="67">
        <v>384</v>
      </c>
      <c r="V20" s="68">
        <f t="shared" si="7"/>
        <v>5.533854166666667</v>
      </c>
      <c r="W20" s="68">
        <f t="shared" si="8"/>
        <v>5.696614583333333</v>
      </c>
      <c r="X20" s="68">
        <f t="shared" si="9"/>
        <v>11.23046875</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2</v>
      </c>
      <c r="C21" s="50"/>
      <c r="D21" s="59" t="str">
        <f t="shared" si="2"/>
        <v>RA301</v>
      </c>
      <c r="E21" s="75" t="s">
        <v>10124</v>
      </c>
      <c r="F21" s="60" t="s">
        <v>11105</v>
      </c>
      <c r="G21" s="78" t="s">
        <v>311</v>
      </c>
      <c r="H21" s="85" t="s">
        <v>310</v>
      </c>
      <c r="I21" s="61">
        <v>2054</v>
      </c>
      <c r="J21" s="62">
        <v>1638</v>
      </c>
      <c r="K21" s="62">
        <v>1586</v>
      </c>
      <c r="L21" s="62">
        <v>1937</v>
      </c>
      <c r="M21" s="62">
        <v>1125</v>
      </c>
      <c r="N21" s="62">
        <v>1125</v>
      </c>
      <c r="O21" s="63">
        <v>1150</v>
      </c>
      <c r="P21" s="64">
        <v>1300</v>
      </c>
      <c r="Q21" s="65">
        <f t="shared" si="3"/>
        <v>0.79746835443037978</v>
      </c>
      <c r="R21" s="66">
        <f t="shared" si="4"/>
        <v>1.221311475409836</v>
      </c>
      <c r="S21" s="65">
        <f t="shared" si="5"/>
        <v>1</v>
      </c>
      <c r="T21" s="66">
        <f t="shared" si="6"/>
        <v>1.1304347826086956</v>
      </c>
      <c r="U21" s="67">
        <v>824</v>
      </c>
      <c r="V21" s="68">
        <f t="shared" si="7"/>
        <v>3.3531553398058254</v>
      </c>
      <c r="W21" s="68">
        <f t="shared" si="8"/>
        <v>3.9283980582524274</v>
      </c>
      <c r="X21" s="68">
        <f t="shared" si="9"/>
        <v>7.2815533980582527</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403</v>
      </c>
    </row>
    <row r="22" spans="1:54" ht="15" x14ac:dyDescent="0.2">
      <c r="A22" s="58" t="str">
        <f t="shared" si="13"/>
        <v/>
      </c>
      <c r="B22" s="50">
        <f t="shared" si="12"/>
        <v>2</v>
      </c>
      <c r="C22" s="50"/>
      <c r="D22" s="59" t="str">
        <f t="shared" si="2"/>
        <v>RA301</v>
      </c>
      <c r="E22" s="75" t="s">
        <v>10124</v>
      </c>
      <c r="F22" s="60" t="s">
        <v>11106</v>
      </c>
      <c r="G22" s="78" t="s">
        <v>293</v>
      </c>
      <c r="H22" s="85"/>
      <c r="I22" s="61">
        <v>1125</v>
      </c>
      <c r="J22" s="62">
        <v>1079</v>
      </c>
      <c r="K22" s="62">
        <v>1651</v>
      </c>
      <c r="L22" s="62">
        <v>1531.5</v>
      </c>
      <c r="M22" s="62">
        <v>1080</v>
      </c>
      <c r="N22" s="62">
        <v>1056</v>
      </c>
      <c r="O22" s="63">
        <v>924</v>
      </c>
      <c r="P22" s="64">
        <v>972</v>
      </c>
      <c r="Q22" s="65">
        <f t="shared" si="3"/>
        <v>0.95911111111111114</v>
      </c>
      <c r="R22" s="66">
        <f t="shared" si="4"/>
        <v>0.92761962447001822</v>
      </c>
      <c r="S22" s="65">
        <f t="shared" si="5"/>
        <v>0.97777777777777775</v>
      </c>
      <c r="T22" s="66">
        <f t="shared" si="6"/>
        <v>1.051948051948052</v>
      </c>
      <c r="U22" s="67">
        <v>658</v>
      </c>
      <c r="V22" s="68">
        <f t="shared" si="7"/>
        <v>3.2446808510638299</v>
      </c>
      <c r="W22" s="68">
        <f t="shared" si="8"/>
        <v>3.8047112462006081</v>
      </c>
      <c r="X22" s="68">
        <f t="shared" si="9"/>
        <v>7.0493920972644375</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RA301</v>
      </c>
      <c r="E23" s="75" t="s">
        <v>10124</v>
      </c>
      <c r="F23" s="60" t="s">
        <v>11107</v>
      </c>
      <c r="G23" s="78" t="s">
        <v>11055</v>
      </c>
      <c r="H23" s="85" t="s">
        <v>317</v>
      </c>
      <c r="I23" s="61">
        <v>780</v>
      </c>
      <c r="J23" s="62">
        <v>611</v>
      </c>
      <c r="K23" s="62">
        <v>897</v>
      </c>
      <c r="L23" s="62">
        <v>1046.5</v>
      </c>
      <c r="M23" s="62">
        <v>1035</v>
      </c>
      <c r="N23" s="62">
        <v>1035</v>
      </c>
      <c r="O23" s="63">
        <v>1207.5</v>
      </c>
      <c r="P23" s="64">
        <v>1207.5</v>
      </c>
      <c r="Q23" s="65">
        <f t="shared" si="3"/>
        <v>0.78333333333333333</v>
      </c>
      <c r="R23" s="66">
        <f t="shared" si="4"/>
        <v>1.1666666666666667</v>
      </c>
      <c r="S23" s="65">
        <f t="shared" si="5"/>
        <v>1</v>
      </c>
      <c r="T23" s="66">
        <f t="shared" si="6"/>
        <v>1</v>
      </c>
      <c r="U23" s="67">
        <v>736</v>
      </c>
      <c r="V23" s="68">
        <f t="shared" si="7"/>
        <v>2.2364130434782608</v>
      </c>
      <c r="W23" s="68">
        <f t="shared" si="8"/>
        <v>3.0625</v>
      </c>
      <c r="X23" s="68">
        <f t="shared" si="9"/>
        <v>5.2989130434782608</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404</v>
      </c>
    </row>
    <row r="24" spans="1:54" ht="15" x14ac:dyDescent="0.2">
      <c r="A24" s="58" t="str">
        <f t="shared" si="13"/>
        <v/>
      </c>
      <c r="B24" s="50">
        <f t="shared" si="12"/>
        <v>2</v>
      </c>
      <c r="C24" s="50"/>
      <c r="D24" s="59" t="str">
        <f t="shared" si="2"/>
        <v>RA301</v>
      </c>
      <c r="E24" s="75" t="s">
        <v>10124</v>
      </c>
      <c r="F24" s="60" t="s">
        <v>11108</v>
      </c>
      <c r="G24" s="78" t="s">
        <v>317</v>
      </c>
      <c r="H24" s="85"/>
      <c r="I24" s="61">
        <v>695.5</v>
      </c>
      <c r="J24" s="62">
        <v>572</v>
      </c>
      <c r="K24" s="62">
        <v>1007.5</v>
      </c>
      <c r="L24" s="62">
        <v>897</v>
      </c>
      <c r="M24" s="62">
        <v>450</v>
      </c>
      <c r="N24" s="62">
        <v>462.5</v>
      </c>
      <c r="O24" s="63">
        <v>550</v>
      </c>
      <c r="P24" s="64">
        <v>512.5</v>
      </c>
      <c r="Q24" s="65">
        <f t="shared" si="3"/>
        <v>0.82242990654205606</v>
      </c>
      <c r="R24" s="66">
        <f t="shared" si="4"/>
        <v>0.89032258064516134</v>
      </c>
      <c r="S24" s="65">
        <f t="shared" si="5"/>
        <v>1.0277777777777777</v>
      </c>
      <c r="T24" s="66">
        <f t="shared" si="6"/>
        <v>0.93181818181818177</v>
      </c>
      <c r="U24" s="67">
        <v>396</v>
      </c>
      <c r="V24" s="68">
        <f t="shared" si="7"/>
        <v>2.6123737373737375</v>
      </c>
      <c r="W24" s="68">
        <f t="shared" si="8"/>
        <v>3.5593434343434343</v>
      </c>
      <c r="X24" s="68">
        <f t="shared" si="9"/>
        <v>6.1717171717171722</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30" x14ac:dyDescent="0.2">
      <c r="A25" s="58" t="str">
        <f t="shared" si="13"/>
        <v/>
      </c>
      <c r="B25" s="50">
        <f t="shared" si="12"/>
        <v>0</v>
      </c>
      <c r="C25" s="50"/>
      <c r="D25" s="59" t="str">
        <f t="shared" si="2"/>
        <v>RA301</v>
      </c>
      <c r="E25" s="75" t="s">
        <v>10124</v>
      </c>
      <c r="F25" s="60" t="s">
        <v>11109</v>
      </c>
      <c r="G25" s="78" t="s">
        <v>293</v>
      </c>
      <c r="H25" s="85" t="s">
        <v>295</v>
      </c>
      <c r="I25" s="61">
        <v>750</v>
      </c>
      <c r="J25" s="62">
        <v>750</v>
      </c>
      <c r="K25" s="62">
        <v>406</v>
      </c>
      <c r="L25" s="62">
        <v>344</v>
      </c>
      <c r="M25" s="62">
        <v>750</v>
      </c>
      <c r="N25" s="62">
        <v>750</v>
      </c>
      <c r="O25" s="63">
        <v>337.5</v>
      </c>
      <c r="P25" s="64">
        <v>337.5</v>
      </c>
      <c r="Q25" s="65">
        <f t="shared" si="3"/>
        <v>1</v>
      </c>
      <c r="R25" s="66">
        <f t="shared" si="4"/>
        <v>0.84729064039408863</v>
      </c>
      <c r="S25" s="65">
        <f t="shared" si="5"/>
        <v>1</v>
      </c>
      <c r="T25" s="66">
        <f t="shared" si="6"/>
        <v>1</v>
      </c>
      <c r="U25" s="67">
        <v>374</v>
      </c>
      <c r="V25" s="68">
        <f t="shared" si="7"/>
        <v>4.0106951871657754</v>
      </c>
      <c r="W25" s="68">
        <f t="shared" si="8"/>
        <v>1.822192513368984</v>
      </c>
      <c r="X25" s="68">
        <f t="shared" si="9"/>
        <v>5.8328877005347595</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$Ax403:$Ax404</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15636</v>
      </c>
      <c r="J214" s="79">
        <f t="shared" si="58"/>
        <v>13641</v>
      </c>
      <c r="K214" s="79">
        <f t="shared" si="58"/>
        <v>17228.5</v>
      </c>
      <c r="L214" s="79">
        <f t="shared" si="58"/>
        <v>17417</v>
      </c>
      <c r="M214" s="79">
        <f t="shared" si="58"/>
        <v>12010</v>
      </c>
      <c r="N214" s="79">
        <f t="shared" si="58"/>
        <v>11324.5</v>
      </c>
      <c r="O214" s="79">
        <f t="shared" si="58"/>
        <v>9501</v>
      </c>
      <c r="P214" s="79">
        <f>SUM(P14:P213)</f>
        <v>10220.5</v>
      </c>
      <c r="Q214" s="71"/>
      <c r="R214" s="66"/>
      <c r="S214" s="71"/>
      <c r="T214" s="66"/>
      <c r="U214" s="80">
        <f>SUM(U14:U213)</f>
        <v>7394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RA301</v>
      </c>
      <c r="B215" s="37" t="str">
        <f t="shared" ref="B215:B246" si="60">VLOOKUP($E14,$AX:$AX,1,0)</f>
        <v>WESTON GENERAL HOSPITAL - RA301</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0</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RA301</v>
      </c>
      <c r="B216" s="37" t="str">
        <f t="shared" si="60"/>
        <v>WESTON GENERAL HOSPITAL - RA301</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RA301WESTON GENERAL HOSPITAL - RA301Berrow Ward</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RA301</v>
      </c>
      <c r="B217" s="37" t="str">
        <f t="shared" si="60"/>
        <v>WESTON GENERAL HOSPITAL - RA301</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1</v>
      </c>
      <c r="U217" s="51">
        <f t="shared" si="71"/>
        <v>0</v>
      </c>
      <c r="V217" s="51"/>
      <c r="W217" s="51"/>
      <c r="X217" s="51"/>
      <c r="Y217" s="37">
        <f t="shared" si="72"/>
        <v>1</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RA301WESTON GENERAL HOSPITAL - RA301Cheddar Ward</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RA301</v>
      </c>
      <c r="B218" s="37" t="str">
        <f t="shared" si="60"/>
        <v>WESTON GENERAL HOSPITAL - RA301</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0</v>
      </c>
      <c r="AF218" s="36">
        <f t="shared" si="79"/>
        <v>0</v>
      </c>
      <c r="AG218" s="36">
        <f t="shared" si="80"/>
        <v>1</v>
      </c>
      <c r="AH218" s="37"/>
      <c r="AI218" s="37"/>
      <c r="AJ218" s="37"/>
      <c r="AK218" t="str">
        <f>CONCATENATE(D16,E16,F16)</f>
        <v>RA301WESTON GENERAL HOSPITAL - RA301Harptree Ward</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RA301</v>
      </c>
      <c r="B219" s="37" t="str">
        <f t="shared" si="60"/>
        <v>WESTON GENERAL HOSPITAL - RA301</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1</v>
      </c>
      <c r="U219" s="51">
        <f t="shared" si="71"/>
        <v>0</v>
      </c>
      <c r="V219" s="51"/>
      <c r="W219" s="51"/>
      <c r="X219" s="51"/>
      <c r="Y219" s="37">
        <f t="shared" si="72"/>
        <v>1</v>
      </c>
      <c r="AC219" s="36">
        <f t="shared" si="73"/>
        <v>0</v>
      </c>
      <c r="AE219" s="36">
        <f t="shared" si="78"/>
        <v>1</v>
      </c>
      <c r="AF219" s="36">
        <f t="shared" si="79"/>
        <v>0</v>
      </c>
      <c r="AG219" s="36">
        <f t="shared" si="80"/>
        <v>1</v>
      </c>
      <c r="AH219" s="37"/>
      <c r="AI219" s="37"/>
      <c r="AJ219" s="37"/>
      <c r="AK219" t="str">
        <f>CONCATENATE(D17,E17,F17)</f>
        <v>RA301WESTON GENERAL HOSPITAL - RA301Hutton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RA301</v>
      </c>
      <c r="B220" s="37" t="str">
        <f t="shared" si="60"/>
        <v>WESTON GENERAL HOSPITAL - RA301</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0</v>
      </c>
      <c r="AE220" s="36">
        <f t="shared" si="78"/>
        <v>0</v>
      </c>
      <c r="AF220" s="36">
        <f t="shared" si="79"/>
        <v>0</v>
      </c>
      <c r="AG220" s="36">
        <f t="shared" si="80"/>
        <v>0</v>
      </c>
      <c r="AH220" s="37"/>
      <c r="AI220" s="37"/>
      <c r="AJ220" s="37"/>
      <c r="AK220" t="str">
        <f t="shared" ref="AK220:AK280" si="85">CONCATENATE(D18,E18,F18)</f>
        <v>RA301WESTON GENERAL HOSPITAL - RA301Intensive Treatment Unit</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RA301</v>
      </c>
      <c r="B221" s="37" t="str">
        <f t="shared" si="60"/>
        <v>WESTON GENERAL HOSPITAL - RA301</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1</v>
      </c>
      <c r="U221" s="51">
        <f t="shared" si="71"/>
        <v>0</v>
      </c>
      <c r="V221" s="51"/>
      <c r="W221" s="51"/>
      <c r="X221" s="51"/>
      <c r="Y221" s="37">
        <f t="shared" si="72"/>
        <v>1</v>
      </c>
      <c r="AC221" s="36">
        <f t="shared" si="73"/>
        <v>0</v>
      </c>
      <c r="AE221" s="36">
        <f t="shared" si="78"/>
        <v>1</v>
      </c>
      <c r="AF221" s="36">
        <f t="shared" si="79"/>
        <v>0</v>
      </c>
      <c r="AG221" s="36">
        <f t="shared" si="80"/>
        <v>1</v>
      </c>
      <c r="AH221" s="37"/>
      <c r="AI221" s="37"/>
      <c r="AJ221" s="37"/>
      <c r="AK221" t="str">
        <f t="shared" si="85"/>
        <v>RA301WESTON GENERAL HOSPITAL - RA301Kewstoke Ward</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RA301</v>
      </c>
      <c r="B222" s="37" t="str">
        <f t="shared" si="60"/>
        <v>WESTON GENERAL HOSPITAL - RA301</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1</v>
      </c>
      <c r="S222" s="51">
        <f t="shared" si="63"/>
        <v>0</v>
      </c>
      <c r="T222" s="51">
        <f t="shared" si="63"/>
        <v>1</v>
      </c>
      <c r="U222" s="51">
        <f t="shared" si="71"/>
        <v>0</v>
      </c>
      <c r="V222" s="51"/>
      <c r="W222" s="51"/>
      <c r="X222" s="51"/>
      <c r="Y222" s="37">
        <f t="shared" si="72"/>
        <v>2</v>
      </c>
      <c r="AC222" s="36">
        <f t="shared" si="73"/>
        <v>0</v>
      </c>
      <c r="AE222" s="36">
        <f t="shared" si="78"/>
        <v>0</v>
      </c>
      <c r="AF222" s="36">
        <f t="shared" si="79"/>
        <v>0</v>
      </c>
      <c r="AG222" s="36">
        <f t="shared" si="80"/>
        <v>1</v>
      </c>
      <c r="AH222" s="37"/>
      <c r="AI222" s="37"/>
      <c r="AJ222" s="37"/>
      <c r="AK222" t="str">
        <f t="shared" si="85"/>
        <v>RA301WESTON GENERAL HOSPITAL - RA301Medical Assessment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RA301</v>
      </c>
      <c r="B223" s="37" t="str">
        <f t="shared" si="60"/>
        <v>WESTON GENERAL HOSPITAL - RA301</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1</v>
      </c>
      <c r="AF223" s="36">
        <f t="shared" si="79"/>
        <v>0</v>
      </c>
      <c r="AG223" s="36">
        <f t="shared" si="80"/>
        <v>1</v>
      </c>
      <c r="AH223" s="37"/>
      <c r="AI223" s="37"/>
      <c r="AJ223" s="37"/>
      <c r="AK223" t="str">
        <f t="shared" si="85"/>
        <v>RA301WESTON GENERAL HOSPITAL - RA301Sandford Ward</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RA301</v>
      </c>
      <c r="B224" s="37" t="str">
        <f t="shared" si="60"/>
        <v>WESTON GENERAL HOSPITAL - RA301</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0</v>
      </c>
      <c r="U224" s="51">
        <f t="shared" si="71"/>
        <v>0</v>
      </c>
      <c r="V224" s="51"/>
      <c r="W224" s="51"/>
      <c r="X224" s="51"/>
      <c r="Y224" s="37">
        <f t="shared" si="72"/>
        <v>1</v>
      </c>
      <c r="AC224" s="36">
        <f t="shared" si="73"/>
        <v>0</v>
      </c>
      <c r="AE224" s="36">
        <f t="shared" si="78"/>
        <v>0</v>
      </c>
      <c r="AF224" s="36">
        <f t="shared" si="79"/>
        <v>0</v>
      </c>
      <c r="AG224" s="36">
        <f t="shared" si="80"/>
        <v>1</v>
      </c>
      <c r="AH224" s="37"/>
      <c r="AI224" s="37"/>
      <c r="AJ224" s="37"/>
      <c r="AK224" t="str">
        <f t="shared" si="85"/>
        <v>RA301WESTON GENERAL HOSPITAL - RA301Steepholm Ward</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RA301</v>
      </c>
      <c r="B225" s="37" t="str">
        <f t="shared" si="60"/>
        <v>WESTON GENERAL HOSPITAL - RA301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1</v>
      </c>
      <c r="T225" s="51">
        <f t="shared" si="63"/>
        <v>0</v>
      </c>
      <c r="U225" s="51">
        <f t="shared" si="71"/>
        <v>0</v>
      </c>
      <c r="V225" s="51"/>
      <c r="W225" s="51"/>
      <c r="X225" s="51"/>
      <c r="Y225" s="37">
        <f t="shared" si="72"/>
        <v>1</v>
      </c>
      <c r="AC225" s="36">
        <f t="shared" si="73"/>
        <v>0</v>
      </c>
      <c r="AE225" s="36">
        <f t="shared" si="78"/>
        <v>1</v>
      </c>
      <c r="AF225" s="36">
        <f t="shared" si="79"/>
        <v>0</v>
      </c>
      <c r="AG225" s="36">
        <f t="shared" si="80"/>
        <v>0</v>
      </c>
      <c r="AH225" s="37"/>
      <c r="AI225" s="37"/>
      <c r="AJ225" s="37"/>
      <c r="AK225" t="str">
        <f t="shared" si="85"/>
        <v>RA301WESTON GENERAL HOSPITAL - RA301Stroke Unit</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RA301</v>
      </c>
      <c r="B226" s="37" t="str">
        <f t="shared" si="60"/>
        <v>WESTON GENERAL HOSPITAL - RA301</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1</v>
      </c>
      <c r="AG226" s="36">
        <f t="shared" si="80"/>
        <v>0</v>
      </c>
      <c r="AH226" s="37"/>
      <c r="AK226" t="str">
        <f t="shared" si="85"/>
        <v>RA301WESTON GENERAL HOSPITAL - RA301Uphill Ward</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RA301WESTON GENERAL HOSPITAL - RA301Waterside Unit</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0</v>
      </c>
      <c r="R415" s="51">
        <f t="shared" si="201"/>
        <v>1</v>
      </c>
      <c r="S415" s="51">
        <f t="shared" si="201"/>
        <v>1</v>
      </c>
      <c r="T415" s="51">
        <f t="shared" si="201"/>
        <v>1</v>
      </c>
      <c r="U415" s="51">
        <f t="shared" si="201"/>
        <v>0</v>
      </c>
      <c r="V415" s="51" t="e">
        <f>IF(AND(#REF!="N",$U$214&gt;0),1,0)</f>
        <v>#REF!</v>
      </c>
      <c r="W415" s="51"/>
      <c r="X415" s="51"/>
      <c r="Y415" s="37">
        <f t="shared" si="192"/>
        <v>3</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0</v>
      </c>
      <c r="AE417" s="36">
        <f t="shared" ref="AE417:AG417" si="202">SUM(AE216:AE415)</f>
        <v>6</v>
      </c>
      <c r="AF417" s="36">
        <f t="shared" si="202"/>
        <v>1</v>
      </c>
      <c r="AG417" s="36">
        <f t="shared" si="202"/>
        <v>6</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f t="shared" si="416"/>
        <v>0</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f t="shared" si="416"/>
        <v>0</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RA301</v>
      </c>
      <c r="B2" s="93" t="str">
        <f>IF(ISBLANK('Trust - Frontsheet'!E14),"",'Trust - Frontsheet'!E14)</f>
        <v>WESTON GENERAL HOSPITAL - RA301</v>
      </c>
      <c r="C2" s="93" t="str">
        <f>IF(ISBLANK('Trust - Frontsheet'!F14),"","'" &amp; 'Trust - Frontsheet'!F14 &amp; "'")</f>
        <v>'Berrow Ward'</v>
      </c>
      <c r="D2" s="93" t="str">
        <f>IF(ISBLANK('Trust - Frontsheet'!G14),"",'Trust - Frontsheet'!G14)</f>
        <v>340 - RESPIRATORY MEDICINE</v>
      </c>
      <c r="E2" s="93" t="str">
        <f>IF(ISBLANK('Trust - Frontsheet'!H14),"",'Trust - Frontsheet'!H14)</f>
        <v/>
      </c>
      <c r="F2" s="93">
        <f>'Trust - Frontsheet'!I14</f>
        <v>1566.5</v>
      </c>
      <c r="G2" s="93">
        <f>'Trust - Frontsheet'!J14</f>
        <v>1332.5</v>
      </c>
      <c r="H2" s="93">
        <f>'Trust - Frontsheet'!K14</f>
        <v>1599</v>
      </c>
      <c r="I2" s="93">
        <f>'Trust - Frontsheet'!L14</f>
        <v>1748.5</v>
      </c>
      <c r="J2" s="93">
        <f>'Trust - Frontsheet'!M14</f>
        <v>45.000000000000071</v>
      </c>
      <c r="K2" s="93">
        <f>'Trust - Frontsheet'!N14</f>
        <v>45.000000000000071</v>
      </c>
      <c r="L2" s="93">
        <f>'Trust - Frontsheet'!O14</f>
        <v>45.500000000000064</v>
      </c>
      <c r="M2" s="93">
        <f>'Trust - Frontsheet'!P14</f>
        <v>41.500000000000064</v>
      </c>
      <c r="N2" s="93">
        <f>IF(OR('Trust - Frontsheet'!Q14="",'Trust - Frontsheet'!Q14="-"),0,('Trust - Frontsheet'!Q14))</f>
        <v>0.85062240663900412</v>
      </c>
      <c r="O2" s="93">
        <f>IF(OR('Trust - Frontsheet'!R14="",'Trust - Frontsheet'!R14="-"),0,('Trust - Frontsheet'!R14))</f>
        <v>1.0934959349593496</v>
      </c>
      <c r="P2" s="93">
        <f>IF(OR('Trust - Frontsheet'!S14="",'Trust - Frontsheet'!S14="-"),0,('Trust - Frontsheet'!S14))</f>
        <v>1</v>
      </c>
      <c r="Q2" s="93">
        <f>IF(OR('Trust - Frontsheet'!T14="",'Trust - Frontsheet'!T14="-"),0,('Trust - Frontsheet'!T14))</f>
        <v>0.91208791208791218</v>
      </c>
      <c r="R2" s="93">
        <f>'Trust - Frontsheet'!U14</f>
        <v>823</v>
      </c>
      <c r="S2" s="93">
        <f>IF(OR('Trust - Frontsheet'!V14="",'Trust - Frontsheet'!V14="-"),0,('Trust - Frontsheet'!V14))</f>
        <v>1.6737545565006076</v>
      </c>
      <c r="T2" s="93">
        <f>IF(OR('Trust - Frontsheet'!W14="",'Trust - Frontsheet'!W14="-"),0,('Trust - Frontsheet'!W14))</f>
        <v>2.1749696233292832</v>
      </c>
      <c r="U2" s="93">
        <f>IF(OR('Trust - Frontsheet'!X14="",'Trust - Frontsheet'!X14="-"),0,('Trust - Frontsheet'!X14))</f>
        <v>3.8487241798298908</v>
      </c>
      <c r="V2" s="93" t="str">
        <f>IF(A2="","",(IF(ISBLANK('Trust - Frontsheet'!F9),"",'Trust - Frontsheet'!F9)))</f>
        <v>http://www.waht.nhs.uk/en-GB/About-The-Trust/Our-Standards/Weston-Area-Health-Trust-Current-Staffing-Levels/</v>
      </c>
    </row>
    <row r="3" spans="1:22" s="93" customFormat="1" x14ac:dyDescent="0.2">
      <c r="A3" s="93" t="str">
        <f>IF('Trust - Frontsheet'!D15=0,"",IF('Trust - Frontsheet'!D15="","",'Trust - Frontsheet'!D15))</f>
        <v>RA301</v>
      </c>
      <c r="B3" s="93" t="str">
        <f>IF(ISBLANK('Trust - Frontsheet'!E15),"",'Trust - Frontsheet'!E15)</f>
        <v>WESTON GENERAL HOSPITAL - RA301</v>
      </c>
      <c r="C3" s="93" t="str">
        <f>IF(ISBLANK('Trust - Frontsheet'!F15),"","'" &amp; 'Trust - Frontsheet'!F15 &amp; "'")</f>
        <v>'Cheddar Ward'</v>
      </c>
      <c r="D3" s="93" t="str">
        <f>IF(ISBLANK('Trust - Frontsheet'!G15),"",'Trust - Frontsheet'!G15)</f>
        <v>300 - GENERAL MEDICINE</v>
      </c>
      <c r="E3" s="93" t="str">
        <f>IF(ISBLANK('Trust - Frontsheet'!H15),"",'Trust - Frontsheet'!H15)</f>
        <v/>
      </c>
      <c r="F3" s="93">
        <f>'Trust - Frontsheet'!I15</f>
        <v>1352</v>
      </c>
      <c r="G3" s="93">
        <f>'Trust - Frontsheet'!J15</f>
        <v>1053</v>
      </c>
      <c r="H3" s="93">
        <f>'Trust - Frontsheet'!K15</f>
        <v>1638</v>
      </c>
      <c r="I3" s="93">
        <f>'Trust - Frontsheet'!L15</f>
        <v>1729</v>
      </c>
      <c r="J3" s="93">
        <f>'Trust - Frontsheet'!M15</f>
        <v>1175</v>
      </c>
      <c r="K3" s="93">
        <f>'Trust - Frontsheet'!N15</f>
        <v>937.5</v>
      </c>
      <c r="L3" s="93">
        <f>'Trust - Frontsheet'!O15</f>
        <v>1062.5</v>
      </c>
      <c r="M3" s="93">
        <f>'Trust - Frontsheet'!P15</f>
        <v>1012.5</v>
      </c>
      <c r="N3" s="93">
        <f>IF(OR('Trust - Frontsheet'!Q15="",'Trust - Frontsheet'!Q15="-"),0,('Trust - Frontsheet'!Q15))</f>
        <v>0.77884615384615385</v>
      </c>
      <c r="O3" s="93">
        <f>IF(OR('Trust - Frontsheet'!R15="",'Trust - Frontsheet'!R15="-"),0,('Trust - Frontsheet'!R15))</f>
        <v>1.0555555555555556</v>
      </c>
      <c r="P3" s="93">
        <f>IF(OR('Trust - Frontsheet'!S15="",'Trust - Frontsheet'!S15="-"),0,('Trust - Frontsheet'!S15))</f>
        <v>0.7978723404255319</v>
      </c>
      <c r="Q3" s="93">
        <f>IF(OR('Trust - Frontsheet'!T15="",'Trust - Frontsheet'!T15="-"),0,('Trust - Frontsheet'!T15))</f>
        <v>0.95294117647058818</v>
      </c>
      <c r="R3" s="93">
        <f>'Trust - Frontsheet'!U15</f>
        <v>655</v>
      </c>
      <c r="S3" s="93">
        <f>IF(OR('Trust - Frontsheet'!V15="",'Trust - Frontsheet'!V15="-"),0,('Trust - Frontsheet'!V15))</f>
        <v>3.0389312977099237</v>
      </c>
      <c r="T3" s="93">
        <f>IF(OR('Trust - Frontsheet'!W15="",'Trust - Frontsheet'!W15="-"),0,('Trust - Frontsheet'!W15))</f>
        <v>4.1854961832061068</v>
      </c>
      <c r="U3" s="93">
        <f>IF(OR('Trust - Frontsheet'!X15="",'Trust - Frontsheet'!X15="-"),0,('Trust - Frontsheet'!X15))</f>
        <v>7.2244274809160309</v>
      </c>
      <c r="V3" s="93" t="str">
        <f>IF(A3="","",(IF(ISBLANK('Trust - Frontsheet'!F9),"",'Trust - Frontsheet'!F9)))</f>
        <v>http://www.waht.nhs.uk/en-GB/About-The-Trust/Our-Standards/Weston-Area-Health-Trust-Current-Staffing-Levels/</v>
      </c>
    </row>
    <row r="4" spans="1:22" s="93" customFormat="1" x14ac:dyDescent="0.2">
      <c r="A4" s="93" t="str">
        <f>IF('Trust - Frontsheet'!D16=0,"",IF('Trust - Frontsheet'!D16="","",'Trust - Frontsheet'!D16))</f>
        <v>RA301</v>
      </c>
      <c r="B4" s="93" t="str">
        <f>IF(ISBLANK('Trust - Frontsheet'!E16),"",'Trust - Frontsheet'!E16)</f>
        <v>WESTON GENERAL HOSPITAL - RA301</v>
      </c>
      <c r="C4" s="93" t="str">
        <f>IF(ISBLANK('Trust - Frontsheet'!F16),"","'" &amp; 'Trust - Frontsheet'!F16 &amp; "'")</f>
        <v>'Harptree Ward'</v>
      </c>
      <c r="D4" s="93" t="str">
        <f>IF(ISBLANK('Trust - Frontsheet'!G16),"",'Trust - Frontsheet'!G16)</f>
        <v>300 - GENERAL MEDICINE</v>
      </c>
      <c r="E4" s="93" t="str">
        <f>IF(ISBLANK('Trust - Frontsheet'!H16),"",'Trust - Frontsheet'!H16)</f>
        <v/>
      </c>
      <c r="F4" s="93">
        <f>'Trust - Frontsheet'!I16</f>
        <v>1170</v>
      </c>
      <c r="G4" s="93">
        <f>'Trust - Frontsheet'!J16</f>
        <v>1137.5</v>
      </c>
      <c r="H4" s="93">
        <f>'Trust - Frontsheet'!K16</f>
        <v>2099.5</v>
      </c>
      <c r="I4" s="93">
        <f>'Trust - Frontsheet'!L16</f>
        <v>1989</v>
      </c>
      <c r="J4" s="93">
        <f>'Trust - Frontsheet'!M16</f>
        <v>1125</v>
      </c>
      <c r="K4" s="93">
        <f>'Trust - Frontsheet'!N16</f>
        <v>1037.5</v>
      </c>
      <c r="L4" s="93">
        <f>'Trust - Frontsheet'!O16</f>
        <v>1050</v>
      </c>
      <c r="M4" s="93">
        <f>'Trust - Frontsheet'!P16</f>
        <v>1175</v>
      </c>
      <c r="N4" s="93">
        <f>IF(OR('Trust - Frontsheet'!Q16="",'Trust - Frontsheet'!Q16="-"),0,('Trust - Frontsheet'!Q16))</f>
        <v>0.97222222222222221</v>
      </c>
      <c r="O4" s="93">
        <f>IF(OR('Trust - Frontsheet'!R16="",'Trust - Frontsheet'!R16="-"),0,('Trust - Frontsheet'!R16))</f>
        <v>0.94736842105263153</v>
      </c>
      <c r="P4" s="93">
        <f>IF(OR('Trust - Frontsheet'!S16="",'Trust - Frontsheet'!S16="-"),0,('Trust - Frontsheet'!S16))</f>
        <v>0.92222222222222228</v>
      </c>
      <c r="Q4" s="93">
        <f>IF(OR('Trust - Frontsheet'!T16="",'Trust - Frontsheet'!T16="-"),0,('Trust - Frontsheet'!T16))</f>
        <v>1.1190476190476191</v>
      </c>
      <c r="R4" s="93">
        <f>'Trust - Frontsheet'!U16</f>
        <v>769</v>
      </c>
      <c r="S4" s="93">
        <f>IF(OR('Trust - Frontsheet'!V16="",'Trust - Frontsheet'!V16="-"),0,('Trust - Frontsheet'!V16))</f>
        <v>2.8283485045513652</v>
      </c>
      <c r="T4" s="93">
        <f>IF(OR('Trust - Frontsheet'!W16="",'Trust - Frontsheet'!W16="-"),0,('Trust - Frontsheet'!W16))</f>
        <v>4.1144343302990896</v>
      </c>
      <c r="U4" s="93">
        <f>IF(OR('Trust - Frontsheet'!X16="",'Trust - Frontsheet'!X16="-"),0,('Trust - Frontsheet'!X16))</f>
        <v>6.9427828348504548</v>
      </c>
      <c r="V4" s="93" t="str">
        <f>IF(A4="","",(IF(ISBLANK('Trust - Frontsheet'!F9),"",'Trust - Frontsheet'!F9)))</f>
        <v>http://www.waht.nhs.uk/en-GB/About-The-Trust/Our-Standards/Weston-Area-Health-Trust-Current-Staffing-Levels/</v>
      </c>
    </row>
    <row r="5" spans="1:22" s="93" customFormat="1" x14ac:dyDescent="0.2">
      <c r="A5" s="93" t="str">
        <f>IF('Trust - Frontsheet'!D17=0,"",IF('Trust - Frontsheet'!D17="","",'Trust - Frontsheet'!D17))</f>
        <v>RA301</v>
      </c>
      <c r="B5" s="93" t="str">
        <f>IF(ISBLANK('Trust - Frontsheet'!E17),"",'Trust - Frontsheet'!E17)</f>
        <v>WESTON GENERAL HOSPITAL - RA301</v>
      </c>
      <c r="C5" s="93" t="str">
        <f>IF(ISBLANK('Trust - Frontsheet'!F17),"","'" &amp; 'Trust - Frontsheet'!F17 &amp; "'")</f>
        <v>'Hutton Ward'</v>
      </c>
      <c r="D5" s="93" t="str">
        <f>IF(ISBLANK('Trust - Frontsheet'!G17),"",'Trust - Frontsheet'!G17)</f>
        <v>110 - TRAUMA &amp; ORTHOPAEDICS</v>
      </c>
      <c r="E5" s="93" t="str">
        <f>IF(ISBLANK('Trust - Frontsheet'!H17),"",'Trust - Frontsheet'!H17)</f>
        <v>100 - GENERAL SURGERY</v>
      </c>
      <c r="F5" s="93">
        <f>'Trust - Frontsheet'!I17</f>
        <v>1560</v>
      </c>
      <c r="G5" s="93">
        <f>'Trust - Frontsheet'!J17</f>
        <v>1417</v>
      </c>
      <c r="H5" s="93">
        <f>'Trust - Frontsheet'!K17</f>
        <v>2535</v>
      </c>
      <c r="I5" s="93">
        <f>'Trust - Frontsheet'!L17</f>
        <v>2580.5</v>
      </c>
      <c r="J5" s="93">
        <f>'Trust - Frontsheet'!M17</f>
        <v>1125</v>
      </c>
      <c r="K5" s="93">
        <f>'Trust - Frontsheet'!N17</f>
        <v>1112.5</v>
      </c>
      <c r="L5" s="93">
        <f>'Trust - Frontsheet'!O17</f>
        <v>1350</v>
      </c>
      <c r="M5" s="93">
        <f>'Trust - Frontsheet'!P17</f>
        <v>1387.5</v>
      </c>
      <c r="N5" s="93">
        <f>IF(OR('Trust - Frontsheet'!Q17="",'Trust - Frontsheet'!Q17="-"),0,('Trust - Frontsheet'!Q17))</f>
        <v>0.90833333333333333</v>
      </c>
      <c r="O5" s="93">
        <f>IF(OR('Trust - Frontsheet'!R17="",'Trust - Frontsheet'!R17="-"),0,('Trust - Frontsheet'!R17))</f>
        <v>1.0179487179487179</v>
      </c>
      <c r="P5" s="93">
        <f>IF(OR('Trust - Frontsheet'!S17="",'Trust - Frontsheet'!S17="-"),0,('Trust - Frontsheet'!S17))</f>
        <v>0.98888888888888893</v>
      </c>
      <c r="Q5" s="93">
        <f>IF(OR('Trust - Frontsheet'!T17="",'Trust - Frontsheet'!T17="-"),0,('Trust - Frontsheet'!T17))</f>
        <v>1.0277777777777777</v>
      </c>
      <c r="R5" s="93">
        <f>'Trust - Frontsheet'!U17</f>
        <v>809</v>
      </c>
      <c r="S5" s="93">
        <f>IF(OR('Trust - Frontsheet'!V17="",'Trust - Frontsheet'!V17="-"),0,('Trust - Frontsheet'!V17))</f>
        <v>3.1266996291718172</v>
      </c>
      <c r="T5" s="93">
        <f>IF(OR('Trust - Frontsheet'!W17="",'Trust - Frontsheet'!W17="-"),0,('Trust - Frontsheet'!W17))</f>
        <v>4.9048207663782444</v>
      </c>
      <c r="U5" s="93">
        <f>IF(OR('Trust - Frontsheet'!X17="",'Trust - Frontsheet'!X17="-"),0,('Trust - Frontsheet'!X17))</f>
        <v>8.0315203955500625</v>
      </c>
      <c r="V5" s="93" t="str">
        <f>IF(A5="","",(IF(ISBLANK('Trust - Frontsheet'!F9),"",'Trust - Frontsheet'!F9)))</f>
        <v>http://www.waht.nhs.uk/en-GB/About-The-Trust/Our-Standards/Weston-Area-Health-Trust-Current-Staffing-Levels/</v>
      </c>
    </row>
    <row r="6" spans="1:22" s="93" customFormat="1" x14ac:dyDescent="0.2">
      <c r="A6" s="93" t="str">
        <f>IF('Trust - Frontsheet'!D18=0,"",IF('Trust - Frontsheet'!D18="","",'Trust - Frontsheet'!D18))</f>
        <v>RA301</v>
      </c>
      <c r="B6" s="93" t="str">
        <f>IF(ISBLANK('Trust - Frontsheet'!E18),"",'Trust - Frontsheet'!E18)</f>
        <v>WESTON GENERAL HOSPITAL - RA301</v>
      </c>
      <c r="C6" s="93" t="str">
        <f>IF(ISBLANK('Trust - Frontsheet'!F18),"","'" &amp; 'Trust - Frontsheet'!F18 &amp; "'")</f>
        <v>'Intensive Treatment Unit'</v>
      </c>
      <c r="D6" s="93" t="str">
        <f>IF(ISBLANK('Trust - Frontsheet'!G18),"",'Trust - Frontsheet'!G18)</f>
        <v>192 - CRITICAL CARE MEDICINE</v>
      </c>
      <c r="E6" s="93" t="str">
        <f>IF(ISBLANK('Trust - Frontsheet'!H18),"",'Trust - Frontsheet'!H18)</f>
        <v/>
      </c>
      <c r="F6" s="93">
        <f>'Trust - Frontsheet'!I18</f>
        <v>1900</v>
      </c>
      <c r="G6" s="93">
        <f>'Trust - Frontsheet'!J18</f>
        <v>1725</v>
      </c>
      <c r="H6" s="93">
        <f>'Trust - Frontsheet'!K18</f>
        <v>375</v>
      </c>
      <c r="I6" s="93">
        <f>'Trust - Frontsheet'!L18</f>
        <v>162.5</v>
      </c>
      <c r="J6" s="93">
        <f>'Trust - Frontsheet'!M18</f>
        <v>1887.4999999999998</v>
      </c>
      <c r="K6" s="93">
        <f>'Trust - Frontsheet'!N18</f>
        <v>1737.4999999999998</v>
      </c>
      <c r="L6" s="93">
        <f>'Trust - Frontsheet'!O18</f>
        <v>0</v>
      </c>
      <c r="M6" s="93">
        <f>'Trust - Frontsheet'!P18</f>
        <v>37.499999999999993</v>
      </c>
      <c r="N6" s="93">
        <f>IF(OR('Trust - Frontsheet'!Q18="",'Trust - Frontsheet'!Q18="-"),0,('Trust - Frontsheet'!Q18))</f>
        <v>0.90789473684210531</v>
      </c>
      <c r="O6" s="93">
        <f>IF(OR('Trust - Frontsheet'!R18="",'Trust - Frontsheet'!R18="-"),0,('Trust - Frontsheet'!R18))</f>
        <v>0.43333333333333335</v>
      </c>
      <c r="P6" s="93">
        <f>IF(OR('Trust - Frontsheet'!S18="",'Trust - Frontsheet'!S18="-"),0,('Trust - Frontsheet'!S18))</f>
        <v>0.92052980132450335</v>
      </c>
      <c r="Q6" s="93">
        <f>IF(OR('Trust - Frontsheet'!T18="",'Trust - Frontsheet'!T18="-"),0,('Trust - Frontsheet'!T18))</f>
        <v>0</v>
      </c>
      <c r="R6" s="93">
        <f>'Trust - Frontsheet'!U18</f>
        <v>130</v>
      </c>
      <c r="S6" s="93">
        <f>IF(OR('Trust - Frontsheet'!V18="",'Trust - Frontsheet'!V18="-"),0,('Trust - Frontsheet'!V18))</f>
        <v>26.634615384615383</v>
      </c>
      <c r="T6" s="93">
        <f>IF(OR('Trust - Frontsheet'!W18="",'Trust - Frontsheet'!W18="-"),0,('Trust - Frontsheet'!W18))</f>
        <v>1.5384615384615385</v>
      </c>
      <c r="U6" s="93">
        <f>IF(OR('Trust - Frontsheet'!X18="",'Trust - Frontsheet'!X18="-"),0,('Trust - Frontsheet'!X18))</f>
        <v>28.173076923076923</v>
      </c>
      <c r="V6" s="93" t="str">
        <f>IF(A6="","",(IF(ISBLANK('Trust - Frontsheet'!F9),"",'Trust - Frontsheet'!F9)))</f>
        <v>http://www.waht.nhs.uk/en-GB/About-The-Trust/Our-Standards/Weston-Area-Health-Trust-Current-Staffing-Levels/</v>
      </c>
    </row>
    <row r="7" spans="1:22" s="93" customFormat="1" x14ac:dyDescent="0.2">
      <c r="A7" s="93" t="str">
        <f>IF('Trust - Frontsheet'!D19=0,"",IF('Trust - Frontsheet'!D19="","",'Trust - Frontsheet'!D19))</f>
        <v>RA301</v>
      </c>
      <c r="B7" s="93" t="str">
        <f>IF(ISBLANK('Trust - Frontsheet'!E19),"",'Trust - Frontsheet'!E19)</f>
        <v>WESTON GENERAL HOSPITAL - RA301</v>
      </c>
      <c r="C7" s="93" t="str">
        <f>IF(ISBLANK('Trust - Frontsheet'!F19),"","'" &amp; 'Trust - Frontsheet'!F19 &amp; "'")</f>
        <v>'Kewstoke Ward'</v>
      </c>
      <c r="D7" s="93" t="str">
        <f>IF(ISBLANK('Trust - Frontsheet'!G19),"",'Trust - Frontsheet'!G19)</f>
        <v>430 - GERIATRIC MEDICINE</v>
      </c>
      <c r="E7" s="93" t="str">
        <f>IF(ISBLANK('Trust - Frontsheet'!H19),"",'Trust - Frontsheet'!H19)</f>
        <v/>
      </c>
      <c r="F7" s="93">
        <f>'Trust - Frontsheet'!I19</f>
        <v>1558</v>
      </c>
      <c r="G7" s="93">
        <f>'Trust - Frontsheet'!J19</f>
        <v>1213.5</v>
      </c>
      <c r="H7" s="93">
        <f>'Trust - Frontsheet'!K19</f>
        <v>1934.5</v>
      </c>
      <c r="I7" s="93">
        <f>'Trust - Frontsheet'!L19</f>
        <v>2051.5</v>
      </c>
      <c r="J7" s="93">
        <f>'Trust - Frontsheet'!M19</f>
        <v>1087.5</v>
      </c>
      <c r="K7" s="93">
        <f>'Trust - Frontsheet'!N19</f>
        <v>1013.5</v>
      </c>
      <c r="L7" s="93">
        <f>'Trust - Frontsheet'!O19</f>
        <v>1449</v>
      </c>
      <c r="M7" s="93">
        <f>'Trust - Frontsheet'!P19</f>
        <v>1449.5</v>
      </c>
      <c r="N7" s="93">
        <f>IF(OR('Trust - Frontsheet'!Q19="",'Trust - Frontsheet'!Q19="-"),0,('Trust - Frontsheet'!Q19))</f>
        <v>0.77888318356867781</v>
      </c>
      <c r="O7" s="93">
        <f>IF(OR('Trust - Frontsheet'!R19="",'Trust - Frontsheet'!R19="-"),0,('Trust - Frontsheet'!R19))</f>
        <v>1.0604807443783923</v>
      </c>
      <c r="P7" s="93">
        <f>IF(OR('Trust - Frontsheet'!S19="",'Trust - Frontsheet'!S19="-"),0,('Trust - Frontsheet'!S19))</f>
        <v>0.93195402298850571</v>
      </c>
      <c r="Q7" s="93">
        <f>IF(OR('Trust - Frontsheet'!T19="",'Trust - Frontsheet'!T19="-"),0,('Trust - Frontsheet'!T19))</f>
        <v>1.0003450655624568</v>
      </c>
      <c r="R7" s="93">
        <f>'Trust - Frontsheet'!U19</f>
        <v>836</v>
      </c>
      <c r="S7" s="93">
        <f>IF(OR('Trust - Frontsheet'!V19="",'Trust - Frontsheet'!V19="-"),0,('Trust - Frontsheet'!V19))</f>
        <v>2.6638755980861246</v>
      </c>
      <c r="T7" s="93">
        <f>IF(OR('Trust - Frontsheet'!W19="",'Trust - Frontsheet'!W19="-"),0,('Trust - Frontsheet'!W19))</f>
        <v>4.187799043062201</v>
      </c>
      <c r="U7" s="93">
        <f>IF(OR('Trust - Frontsheet'!X19="",'Trust - Frontsheet'!X19="-"),0,('Trust - Frontsheet'!X19))</f>
        <v>6.8516746411483256</v>
      </c>
      <c r="V7" s="93" t="str">
        <f>IF(A7="","",(IF(ISBLANK('Trust - Frontsheet'!F9),"",'Trust - Frontsheet'!F9)))</f>
        <v>http://www.waht.nhs.uk/en-GB/About-The-Trust/Our-Standards/Weston-Area-Health-Trust-Current-Staffing-Levels/</v>
      </c>
    </row>
    <row r="8" spans="1:22" s="93" customFormat="1" x14ac:dyDescent="0.2">
      <c r="A8" s="93" t="str">
        <f>IF('Trust - Frontsheet'!D20=0,"",IF('Trust - Frontsheet'!D20="","",'Trust - Frontsheet'!D20))</f>
        <v>RA301</v>
      </c>
      <c r="B8" s="93" t="str">
        <f>IF(ISBLANK('Trust - Frontsheet'!E20),"",'Trust - Frontsheet'!E20)</f>
        <v>WESTON GENERAL HOSPITAL - RA301</v>
      </c>
      <c r="C8" s="93" t="str">
        <f>IF(ISBLANK('Trust - Frontsheet'!F20),"","'" &amp; 'Trust - Frontsheet'!F20 &amp; "'")</f>
        <v>'Medical Assessment Unit'</v>
      </c>
      <c r="D8" s="93" t="str">
        <f>IF(ISBLANK('Trust - Frontsheet'!G20),"",'Trust - Frontsheet'!G20)</f>
        <v>300 - GENERAL MEDICINE</v>
      </c>
      <c r="E8" s="93" t="str">
        <f>IF(ISBLANK('Trust - Frontsheet'!H20),"",'Trust - Frontsheet'!H20)</f>
        <v/>
      </c>
      <c r="F8" s="93">
        <f>'Trust - Frontsheet'!I20</f>
        <v>1124.9999999999998</v>
      </c>
      <c r="G8" s="93">
        <f>'Trust - Frontsheet'!J20</f>
        <v>1112.4999999999998</v>
      </c>
      <c r="H8" s="93">
        <f>'Trust - Frontsheet'!K20</f>
        <v>1499.9999999999998</v>
      </c>
      <c r="I8" s="93">
        <f>'Trust - Frontsheet'!L20</f>
        <v>1399.9999999999998</v>
      </c>
      <c r="J8" s="93">
        <f>'Trust - Frontsheet'!M20</f>
        <v>1125</v>
      </c>
      <c r="K8" s="93">
        <f>'Trust - Frontsheet'!N20</f>
        <v>1012.5</v>
      </c>
      <c r="L8" s="93">
        <f>'Trust - Frontsheet'!O20</f>
        <v>375</v>
      </c>
      <c r="M8" s="93">
        <f>'Trust - Frontsheet'!P20</f>
        <v>787.5</v>
      </c>
      <c r="N8" s="93">
        <f>IF(OR('Trust - Frontsheet'!Q20="",'Trust - Frontsheet'!Q20="-"),0,('Trust - Frontsheet'!Q20))</f>
        <v>0.98888888888888893</v>
      </c>
      <c r="O8" s="93">
        <f>IF(OR('Trust - Frontsheet'!R20="",'Trust - Frontsheet'!R20="-"),0,('Trust - Frontsheet'!R20))</f>
        <v>0.93333333333333335</v>
      </c>
      <c r="P8" s="93">
        <f>IF(OR('Trust - Frontsheet'!S20="",'Trust - Frontsheet'!S20="-"),0,('Trust - Frontsheet'!S20))</f>
        <v>0.9</v>
      </c>
      <c r="Q8" s="93">
        <f>IF(OR('Trust - Frontsheet'!T20="",'Trust - Frontsheet'!T20="-"),0,('Trust - Frontsheet'!T20))</f>
        <v>2.1</v>
      </c>
      <c r="R8" s="93">
        <f>'Trust - Frontsheet'!U20</f>
        <v>384</v>
      </c>
      <c r="S8" s="93">
        <f>IF(OR('Trust - Frontsheet'!V20="",'Trust - Frontsheet'!V20="-"),0,('Trust - Frontsheet'!V20))</f>
        <v>5.533854166666667</v>
      </c>
      <c r="T8" s="93">
        <f>IF(OR('Trust - Frontsheet'!W20="",'Trust - Frontsheet'!W20="-"),0,('Trust - Frontsheet'!W20))</f>
        <v>5.696614583333333</v>
      </c>
      <c r="U8" s="93">
        <f>IF(OR('Trust - Frontsheet'!X20="",'Trust - Frontsheet'!X20="-"),0,('Trust - Frontsheet'!X20))</f>
        <v>11.23046875</v>
      </c>
      <c r="V8" s="93" t="str">
        <f>IF(A8="","",(IF(ISBLANK('Trust - Frontsheet'!F9),"",'Trust - Frontsheet'!F9)))</f>
        <v>http://www.waht.nhs.uk/en-GB/About-The-Trust/Our-Standards/Weston-Area-Health-Trust-Current-Staffing-Levels/</v>
      </c>
    </row>
    <row r="9" spans="1:22" s="93" customFormat="1" x14ac:dyDescent="0.2">
      <c r="A9" s="93" t="str">
        <f>IF('Trust - Frontsheet'!D21=0,"",IF('Trust - Frontsheet'!D21="","",'Trust - Frontsheet'!D21))</f>
        <v>RA301</v>
      </c>
      <c r="B9" s="93" t="str">
        <f>IF(ISBLANK('Trust - Frontsheet'!E21),"",'Trust - Frontsheet'!E21)</f>
        <v>WESTON GENERAL HOSPITAL - RA301</v>
      </c>
      <c r="C9" s="93" t="str">
        <f>IF(ISBLANK('Trust - Frontsheet'!F21),"","'" &amp; 'Trust - Frontsheet'!F21 &amp; "'")</f>
        <v>'Sandford Ward'</v>
      </c>
      <c r="D9" s="93" t="str">
        <f>IF(ISBLANK('Trust - Frontsheet'!G21),"",'Trust - Frontsheet'!G21)</f>
        <v>301 - GASTROENTEROLOGY</v>
      </c>
      <c r="E9" s="93" t="str">
        <f>IF(ISBLANK('Trust - Frontsheet'!H21),"",'Trust - Frontsheet'!H21)</f>
        <v>300 - GENERAL MEDICINE</v>
      </c>
      <c r="F9" s="93">
        <f>'Trust - Frontsheet'!I21</f>
        <v>2054</v>
      </c>
      <c r="G9" s="93">
        <f>'Trust - Frontsheet'!J21</f>
        <v>1638</v>
      </c>
      <c r="H9" s="93">
        <f>'Trust - Frontsheet'!K21</f>
        <v>1586</v>
      </c>
      <c r="I9" s="93">
        <f>'Trust - Frontsheet'!L21</f>
        <v>1937</v>
      </c>
      <c r="J9" s="93">
        <f>'Trust - Frontsheet'!M21</f>
        <v>1125</v>
      </c>
      <c r="K9" s="93">
        <f>'Trust - Frontsheet'!N21</f>
        <v>1125</v>
      </c>
      <c r="L9" s="93">
        <f>'Trust - Frontsheet'!O21</f>
        <v>1150</v>
      </c>
      <c r="M9" s="93">
        <f>'Trust - Frontsheet'!P21</f>
        <v>1300</v>
      </c>
      <c r="N9" s="93">
        <f>IF(OR('Trust - Frontsheet'!Q21="",'Trust - Frontsheet'!Q21="-"),0,('Trust - Frontsheet'!Q21))</f>
        <v>0.79746835443037978</v>
      </c>
      <c r="O9" s="93">
        <f>IF(OR('Trust - Frontsheet'!R21="",'Trust - Frontsheet'!R21="-"),0,('Trust - Frontsheet'!R21))</f>
        <v>1.221311475409836</v>
      </c>
      <c r="P9" s="93">
        <f>IF(OR('Trust - Frontsheet'!S21="",'Trust - Frontsheet'!S21="-"),0,('Trust - Frontsheet'!S21))</f>
        <v>1</v>
      </c>
      <c r="Q9" s="93">
        <f>IF(OR('Trust - Frontsheet'!T21="",'Trust - Frontsheet'!T21="-"),0,('Trust - Frontsheet'!T21))</f>
        <v>1.1304347826086956</v>
      </c>
      <c r="R9" s="93">
        <f>'Trust - Frontsheet'!U21</f>
        <v>824</v>
      </c>
      <c r="S9" s="93">
        <f>IF(OR('Trust - Frontsheet'!V21="",'Trust - Frontsheet'!V21="-"),0,('Trust - Frontsheet'!V21))</f>
        <v>3.3531553398058254</v>
      </c>
      <c r="T9" s="93">
        <f>IF(OR('Trust - Frontsheet'!W21="",'Trust - Frontsheet'!W21="-"),0,('Trust - Frontsheet'!W21))</f>
        <v>3.9283980582524274</v>
      </c>
      <c r="U9" s="93">
        <f>IF(OR('Trust - Frontsheet'!X21="",'Trust - Frontsheet'!X21="-"),0,('Trust - Frontsheet'!X21))</f>
        <v>7.2815533980582527</v>
      </c>
      <c r="V9" s="93" t="str">
        <f>IF(A9="","",(IF(ISBLANK('Trust - Frontsheet'!F9),"",'Trust - Frontsheet'!F9)))</f>
        <v>http://www.waht.nhs.uk/en-GB/About-The-Trust/Our-Standards/Weston-Area-Health-Trust-Current-Staffing-Levels/</v>
      </c>
    </row>
    <row r="10" spans="1:22" s="93" customFormat="1" x14ac:dyDescent="0.2">
      <c r="A10" s="93" t="str">
        <f>IF('Trust - Frontsheet'!D22=0,"",IF('Trust - Frontsheet'!D22="","",'Trust - Frontsheet'!D22))</f>
        <v>RA301</v>
      </c>
      <c r="B10" s="93" t="str">
        <f>IF(ISBLANK('Trust - Frontsheet'!E22),"",'Trust - Frontsheet'!E22)</f>
        <v>WESTON GENERAL HOSPITAL - RA301</v>
      </c>
      <c r="C10" s="93" t="str">
        <f>IF(ISBLANK('Trust - Frontsheet'!F22),"","'" &amp; 'Trust - Frontsheet'!F22 &amp; "'")</f>
        <v>'Steepholm Ward'</v>
      </c>
      <c r="D10" s="93" t="str">
        <f>IF(ISBLANK('Trust - Frontsheet'!G22),"",'Trust - Frontsheet'!G22)</f>
        <v>100 - GENERAL SURGERY</v>
      </c>
      <c r="E10" s="93" t="str">
        <f>IF(ISBLANK('Trust - Frontsheet'!H22),"",'Trust - Frontsheet'!H22)</f>
        <v/>
      </c>
      <c r="F10" s="93">
        <f>'Trust - Frontsheet'!I22</f>
        <v>1125</v>
      </c>
      <c r="G10" s="93">
        <f>'Trust - Frontsheet'!J22</f>
        <v>1079</v>
      </c>
      <c r="H10" s="93">
        <f>'Trust - Frontsheet'!K22</f>
        <v>1651</v>
      </c>
      <c r="I10" s="93">
        <f>'Trust - Frontsheet'!L22</f>
        <v>1531.5</v>
      </c>
      <c r="J10" s="93">
        <f>'Trust - Frontsheet'!M22</f>
        <v>1080</v>
      </c>
      <c r="K10" s="93">
        <f>'Trust - Frontsheet'!N22</f>
        <v>1056</v>
      </c>
      <c r="L10" s="93">
        <f>'Trust - Frontsheet'!O22</f>
        <v>924</v>
      </c>
      <c r="M10" s="93">
        <f>'Trust - Frontsheet'!P22</f>
        <v>972</v>
      </c>
      <c r="N10" s="93">
        <f>IF(OR('Trust - Frontsheet'!Q22="",'Trust - Frontsheet'!Q22="-"),0,('Trust - Frontsheet'!Q22))</f>
        <v>0.95911111111111114</v>
      </c>
      <c r="O10" s="93">
        <f>IF(OR('Trust - Frontsheet'!R22="",'Trust - Frontsheet'!R22="-"),0,('Trust - Frontsheet'!R22))</f>
        <v>0.92761962447001822</v>
      </c>
      <c r="P10" s="93">
        <f>IF(OR('Trust - Frontsheet'!S22="",'Trust - Frontsheet'!S22="-"),0,('Trust - Frontsheet'!S22))</f>
        <v>0.97777777777777775</v>
      </c>
      <c r="Q10" s="93">
        <f>IF(OR('Trust - Frontsheet'!T22="",'Trust - Frontsheet'!T22="-"),0,('Trust - Frontsheet'!T22))</f>
        <v>1.051948051948052</v>
      </c>
      <c r="R10" s="93">
        <f>'Trust - Frontsheet'!U22</f>
        <v>658</v>
      </c>
      <c r="S10" s="93">
        <f>IF(OR('Trust - Frontsheet'!V22="",'Trust - Frontsheet'!V22="-"),0,('Trust - Frontsheet'!V22))</f>
        <v>3.2446808510638299</v>
      </c>
      <c r="T10" s="93">
        <f>IF(OR('Trust - Frontsheet'!W22="",'Trust - Frontsheet'!W22="-"),0,('Trust - Frontsheet'!W22))</f>
        <v>3.8047112462006081</v>
      </c>
      <c r="U10" s="93">
        <f>IF(OR('Trust - Frontsheet'!X22="",'Trust - Frontsheet'!X22="-"),0,('Trust - Frontsheet'!X22))</f>
        <v>7.0493920972644375</v>
      </c>
      <c r="V10" s="93" t="str">
        <f>IF(A10="","",(IF(ISBLANK('Trust - Frontsheet'!F9),"",'Trust - Frontsheet'!F9)))</f>
        <v>http://www.waht.nhs.uk/en-GB/About-The-Trust/Our-Standards/Weston-Area-Health-Trust-Current-Staffing-Levels/</v>
      </c>
    </row>
    <row r="11" spans="1:22" s="93" customFormat="1" x14ac:dyDescent="0.2">
      <c r="A11" s="93" t="str">
        <f>IF('Trust - Frontsheet'!D23=0,"",IF('Trust - Frontsheet'!D23="","",'Trust - Frontsheet'!D23))</f>
        <v>RA301</v>
      </c>
      <c r="B11" s="93" t="str">
        <f>IF(ISBLANK('Trust - Frontsheet'!E23),"",'Trust - Frontsheet'!E23)</f>
        <v>WESTON GENERAL HOSPITAL - RA301</v>
      </c>
      <c r="C11" s="93" t="str">
        <f>IF(ISBLANK('Trust - Frontsheet'!F23),"","'" &amp; 'Trust - Frontsheet'!F23 &amp; "'")</f>
        <v>'Stroke Unit'</v>
      </c>
      <c r="D11" s="93" t="str">
        <f>IF(ISBLANK('Trust - Frontsheet'!G23),"",'Trust - Frontsheet'!G23)</f>
        <v>328 - STROKE MEDICINE</v>
      </c>
      <c r="E11" s="93" t="str">
        <f>IF(ISBLANK('Trust - Frontsheet'!H23),"",'Trust - Frontsheet'!H23)</f>
        <v>314 - REHABILITATION</v>
      </c>
      <c r="F11" s="93">
        <f>'Trust - Frontsheet'!I23</f>
        <v>780</v>
      </c>
      <c r="G11" s="93">
        <f>'Trust - Frontsheet'!J23</f>
        <v>611</v>
      </c>
      <c r="H11" s="93">
        <f>'Trust - Frontsheet'!K23</f>
        <v>897</v>
      </c>
      <c r="I11" s="93">
        <f>'Trust - Frontsheet'!L23</f>
        <v>1046.5</v>
      </c>
      <c r="J11" s="93">
        <f>'Trust - Frontsheet'!M23</f>
        <v>1035</v>
      </c>
      <c r="K11" s="93">
        <f>'Trust - Frontsheet'!N23</f>
        <v>1035</v>
      </c>
      <c r="L11" s="93">
        <f>'Trust - Frontsheet'!O23</f>
        <v>1207.5</v>
      </c>
      <c r="M11" s="93">
        <f>'Trust - Frontsheet'!P23</f>
        <v>1207.5</v>
      </c>
      <c r="N11" s="93">
        <f>IF(OR('Trust - Frontsheet'!Q23="",'Trust - Frontsheet'!Q23="-"),0,('Trust - Frontsheet'!Q23))</f>
        <v>0.78333333333333333</v>
      </c>
      <c r="O11" s="93">
        <f>IF(OR('Trust - Frontsheet'!R23="",'Trust - Frontsheet'!R23="-"),0,('Trust - Frontsheet'!R23))</f>
        <v>1.1666666666666667</v>
      </c>
      <c r="P11" s="93">
        <f>IF(OR('Trust - Frontsheet'!S23="",'Trust - Frontsheet'!S23="-"),0,('Trust - Frontsheet'!S23))</f>
        <v>1</v>
      </c>
      <c r="Q11" s="93">
        <f>IF(OR('Trust - Frontsheet'!T23="",'Trust - Frontsheet'!T23="-"),0,('Trust - Frontsheet'!T23))</f>
        <v>1</v>
      </c>
      <c r="R11" s="93">
        <f>'Trust - Frontsheet'!U23</f>
        <v>736</v>
      </c>
      <c r="S11" s="93">
        <f>IF(OR('Trust - Frontsheet'!V23="",'Trust - Frontsheet'!V23="-"),0,('Trust - Frontsheet'!V23))</f>
        <v>2.2364130434782608</v>
      </c>
      <c r="T11" s="93">
        <f>IF(OR('Trust - Frontsheet'!W23="",'Trust - Frontsheet'!W23="-"),0,('Trust - Frontsheet'!W23))</f>
        <v>3.0625</v>
      </c>
      <c r="U11" s="93">
        <f>IF(OR('Trust - Frontsheet'!X23="",'Trust - Frontsheet'!X23="-"),0,('Trust - Frontsheet'!X23))</f>
        <v>5.2989130434782608</v>
      </c>
      <c r="V11" s="93" t="str">
        <f>IF(A11="","",(IF(ISBLANK('Trust - Frontsheet'!F9),"",'Trust - Frontsheet'!F9)))</f>
        <v>http://www.waht.nhs.uk/en-GB/About-The-Trust/Our-Standards/Weston-Area-Health-Trust-Current-Staffing-Levels/</v>
      </c>
    </row>
    <row r="12" spans="1:22" s="93" customFormat="1" x14ac:dyDescent="0.2">
      <c r="A12" s="93" t="str">
        <f>IF('Trust - Frontsheet'!D24=0,"",IF('Trust - Frontsheet'!D24="","",'Trust - Frontsheet'!D24))</f>
        <v>RA301</v>
      </c>
      <c r="B12" s="93" t="str">
        <f>IF(ISBLANK('Trust - Frontsheet'!E24),"",'Trust - Frontsheet'!E24)</f>
        <v>WESTON GENERAL HOSPITAL - RA301</v>
      </c>
      <c r="C12" s="93" t="str">
        <f>IF(ISBLANK('Trust - Frontsheet'!F24),"","'" &amp; 'Trust - Frontsheet'!F24 &amp; "'")</f>
        <v>'Uphill Ward'</v>
      </c>
      <c r="D12" s="93" t="str">
        <f>IF(ISBLANK('Trust - Frontsheet'!G24),"",'Trust - Frontsheet'!G24)</f>
        <v>314 - REHABILITATION</v>
      </c>
      <c r="E12" s="93" t="str">
        <f>IF(ISBLANK('Trust - Frontsheet'!H24),"",'Trust - Frontsheet'!H24)</f>
        <v/>
      </c>
      <c r="F12" s="93">
        <f>'Trust - Frontsheet'!I24</f>
        <v>695.5</v>
      </c>
      <c r="G12" s="93">
        <f>'Trust - Frontsheet'!J24</f>
        <v>572</v>
      </c>
      <c r="H12" s="93">
        <f>'Trust - Frontsheet'!K24</f>
        <v>1007.5</v>
      </c>
      <c r="I12" s="93">
        <f>'Trust - Frontsheet'!L24</f>
        <v>897</v>
      </c>
      <c r="J12" s="93">
        <f>'Trust - Frontsheet'!M24</f>
        <v>450</v>
      </c>
      <c r="K12" s="93">
        <f>'Trust - Frontsheet'!N24</f>
        <v>462.5</v>
      </c>
      <c r="L12" s="93">
        <f>'Trust - Frontsheet'!O24</f>
        <v>550</v>
      </c>
      <c r="M12" s="93">
        <f>'Trust - Frontsheet'!P24</f>
        <v>512.5</v>
      </c>
      <c r="N12" s="93">
        <f>IF(OR('Trust - Frontsheet'!Q24="",'Trust - Frontsheet'!Q24="-"),0,('Trust - Frontsheet'!Q24))</f>
        <v>0.82242990654205606</v>
      </c>
      <c r="O12" s="93">
        <f>IF(OR('Trust - Frontsheet'!R24="",'Trust - Frontsheet'!R24="-"),0,('Trust - Frontsheet'!R24))</f>
        <v>0.89032258064516134</v>
      </c>
      <c r="P12" s="93">
        <f>IF(OR('Trust - Frontsheet'!S24="",'Trust - Frontsheet'!S24="-"),0,('Trust - Frontsheet'!S24))</f>
        <v>1.0277777777777777</v>
      </c>
      <c r="Q12" s="93">
        <f>IF(OR('Trust - Frontsheet'!T24="",'Trust - Frontsheet'!T24="-"),0,('Trust - Frontsheet'!T24))</f>
        <v>0.93181818181818177</v>
      </c>
      <c r="R12" s="93">
        <f>'Trust - Frontsheet'!U24</f>
        <v>396</v>
      </c>
      <c r="S12" s="93">
        <f>IF(OR('Trust - Frontsheet'!V24="",'Trust - Frontsheet'!V24="-"),0,('Trust - Frontsheet'!V24))</f>
        <v>2.6123737373737375</v>
      </c>
      <c r="T12" s="93">
        <f>IF(OR('Trust - Frontsheet'!W24="",'Trust - Frontsheet'!W24="-"),0,('Trust - Frontsheet'!W24))</f>
        <v>3.5593434343434343</v>
      </c>
      <c r="U12" s="93">
        <f>IF(OR('Trust - Frontsheet'!X24="",'Trust - Frontsheet'!X24="-"),0,('Trust - Frontsheet'!X24))</f>
        <v>6.1717171717171722</v>
      </c>
      <c r="V12" s="93" t="str">
        <f>IF(A12="","",(IF(ISBLANK('Trust - Frontsheet'!F9),"",'Trust - Frontsheet'!F9)))</f>
        <v>http://www.waht.nhs.uk/en-GB/About-The-Trust/Our-Standards/Weston-Area-Health-Trust-Current-Staffing-Levels/</v>
      </c>
    </row>
    <row r="13" spans="1:22" s="93" customFormat="1" x14ac:dyDescent="0.2">
      <c r="A13" s="93" t="str">
        <f>IF('Trust - Frontsheet'!D25=0,"",IF('Trust - Frontsheet'!D25="","",'Trust - Frontsheet'!D25))</f>
        <v>RA301</v>
      </c>
      <c r="B13" s="93" t="str">
        <f>IF(ISBLANK('Trust - Frontsheet'!E25),"",'Trust - Frontsheet'!E25)</f>
        <v>WESTON GENERAL HOSPITAL - RA301</v>
      </c>
      <c r="C13" s="93" t="str">
        <f>IF(ISBLANK('Trust - Frontsheet'!F25),"","'" &amp; 'Trust - Frontsheet'!F25 &amp; "'")</f>
        <v>'Waterside Unit'</v>
      </c>
      <c r="D13" s="93" t="str">
        <f>IF(ISBLANK('Trust - Frontsheet'!G25),"",'Trust - Frontsheet'!G25)</f>
        <v>100 - GENERAL SURGERY</v>
      </c>
      <c r="E13" s="93" t="str">
        <f>IF(ISBLANK('Trust - Frontsheet'!H25),"",'Trust - Frontsheet'!H25)</f>
        <v>110 - TRAUMA &amp; ORTHOPAEDICS</v>
      </c>
      <c r="F13" s="93">
        <f>'Trust - Frontsheet'!I25</f>
        <v>750</v>
      </c>
      <c r="G13" s="93">
        <f>'Trust - Frontsheet'!J25</f>
        <v>750</v>
      </c>
      <c r="H13" s="93">
        <f>'Trust - Frontsheet'!K25</f>
        <v>406</v>
      </c>
      <c r="I13" s="93">
        <f>'Trust - Frontsheet'!L25</f>
        <v>344</v>
      </c>
      <c r="J13" s="93">
        <f>'Trust - Frontsheet'!M25</f>
        <v>750</v>
      </c>
      <c r="K13" s="93">
        <f>'Trust - Frontsheet'!N25</f>
        <v>750</v>
      </c>
      <c r="L13" s="93">
        <f>'Trust - Frontsheet'!O25</f>
        <v>337.5</v>
      </c>
      <c r="M13" s="93">
        <f>'Trust - Frontsheet'!P25</f>
        <v>337.5</v>
      </c>
      <c r="N13" s="93">
        <f>IF(OR('Trust - Frontsheet'!Q25="",'Trust - Frontsheet'!Q25="-"),0,('Trust - Frontsheet'!Q25))</f>
        <v>1</v>
      </c>
      <c r="O13" s="93">
        <f>IF(OR('Trust - Frontsheet'!R25="",'Trust - Frontsheet'!R25="-"),0,('Trust - Frontsheet'!R25))</f>
        <v>0.84729064039408863</v>
      </c>
      <c r="P13" s="93">
        <f>IF(OR('Trust - Frontsheet'!S25="",'Trust - Frontsheet'!S25="-"),0,('Trust - Frontsheet'!S25))</f>
        <v>1</v>
      </c>
      <c r="Q13" s="93">
        <f>IF(OR('Trust - Frontsheet'!T25="",'Trust - Frontsheet'!T25="-"),0,('Trust - Frontsheet'!T25))</f>
        <v>1</v>
      </c>
      <c r="R13" s="93">
        <f>'Trust - Frontsheet'!U25</f>
        <v>374</v>
      </c>
      <c r="S13" s="93">
        <f>IF(OR('Trust - Frontsheet'!V25="",'Trust - Frontsheet'!V25="-"),0,('Trust - Frontsheet'!V25))</f>
        <v>4.0106951871657754</v>
      </c>
      <c r="T13" s="93">
        <f>IF(OR('Trust - Frontsheet'!W25="",'Trust - Frontsheet'!W25="-"),0,('Trust - Frontsheet'!W25))</f>
        <v>1.822192513368984</v>
      </c>
      <c r="U13" s="93">
        <f>IF(OR('Trust - Frontsheet'!X25="",'Trust - Frontsheet'!X25="-"),0,('Trust - Frontsheet'!X25))</f>
        <v>5.8328877005347595</v>
      </c>
      <c r="V13" s="93" t="str">
        <f>IF(A13="","",(IF(ISBLANK('Trust - Frontsheet'!F9),"",'Trust - Frontsheet'!F9)))</f>
        <v>http://www.waht.nhs.uk/en-GB/About-The-Trust/Our-Standards/Weston-Area-Health-Trust-Current-Staffing-Levels/</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purl.org/dc/elements/1.1/"/>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Stuart Bayldon</cp:lastModifiedBy>
  <cp:lastPrinted>2012-12-18T08:51:59Z</cp:lastPrinted>
  <dcterms:created xsi:type="dcterms:W3CDTF">2005-09-03T00:54:05Z</dcterms:created>
  <dcterms:modified xsi:type="dcterms:W3CDTF">2018-11-07T13:35:03Z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